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szociograf-my.sharepoint.com/personal/zgyorky_szociograf_onmicrosoft_com/Documents/NMHH/Lakossági_2025/táblák/"/>
    </mc:Choice>
  </mc:AlternateContent>
  <xr:revisionPtr revIDLastSave="4136" documentId="8_{E1290325-42C0-4605-AD36-DB5E478AE0F5}" xr6:coauthVersionLast="47" xr6:coauthVersionMax="47" xr10:uidLastSave="{E71C232A-54A9-4D24-876E-27351501354F}"/>
  <bookViews>
    <workbookView xWindow="-120" yWindow="-120" windowWidth="24240" windowHeight="13140" tabRatio="795" activeTab="14" xr2:uid="{186EB94A-3F14-4C3E-B49C-A62DA5B43B73}"/>
  </bookViews>
  <sheets>
    <sheet name="Index" sheetId="140" r:id="rId1"/>
    <sheet name="table1" sheetId="1" r:id="rId2"/>
    <sheet name="table2" sheetId="2" r:id="rId3"/>
    <sheet name="table3" sheetId="3" r:id="rId4"/>
    <sheet name="table4" sheetId="4" r:id="rId5"/>
    <sheet name="table5" sheetId="5" r:id="rId6"/>
    <sheet name="table6" sheetId="6" r:id="rId7"/>
    <sheet name="table7" sheetId="7" r:id="rId8"/>
    <sheet name="table8" sheetId="8" r:id="rId9"/>
    <sheet name="table9" sheetId="9" r:id="rId10"/>
    <sheet name="table10" sheetId="10" r:id="rId11"/>
    <sheet name="table11" sheetId="11" r:id="rId12"/>
    <sheet name="table12" sheetId="12" r:id="rId13"/>
    <sheet name="table13" sheetId="13" r:id="rId14"/>
    <sheet name="table14" sheetId="14" r:id="rId15"/>
    <sheet name="table15" sheetId="15" r:id="rId16"/>
    <sheet name="table16" sheetId="16" r:id="rId17"/>
    <sheet name="table17" sheetId="17" r:id="rId18"/>
    <sheet name="table18" sheetId="18" r:id="rId19"/>
    <sheet name="table19" sheetId="19" r:id="rId20"/>
    <sheet name="table20" sheetId="20" r:id="rId21"/>
    <sheet name="table21" sheetId="21" r:id="rId22"/>
    <sheet name="table22" sheetId="22" r:id="rId23"/>
    <sheet name="table23" sheetId="23" r:id="rId24"/>
    <sheet name="table24" sheetId="24" r:id="rId25"/>
    <sheet name="table25" sheetId="25" r:id="rId26"/>
    <sheet name="table26" sheetId="26" r:id="rId27"/>
    <sheet name="table27" sheetId="27" r:id="rId28"/>
    <sheet name="table28" sheetId="28" r:id="rId29"/>
    <sheet name="table29" sheetId="29" r:id="rId30"/>
    <sheet name="table30" sheetId="30" r:id="rId31"/>
    <sheet name="table31" sheetId="31" r:id="rId32"/>
    <sheet name="table32" sheetId="32" r:id="rId33"/>
    <sheet name="table33" sheetId="33" r:id="rId34"/>
    <sheet name="table34" sheetId="34" r:id="rId35"/>
    <sheet name="table35" sheetId="35" r:id="rId36"/>
    <sheet name="table36" sheetId="36" r:id="rId37"/>
    <sheet name="table37" sheetId="37" r:id="rId38"/>
    <sheet name="table38" sheetId="38" r:id="rId39"/>
    <sheet name="table39" sheetId="39" r:id="rId40"/>
    <sheet name="table40" sheetId="40" r:id="rId41"/>
    <sheet name="table41" sheetId="41" r:id="rId42"/>
    <sheet name="table42" sheetId="42" r:id="rId43"/>
    <sheet name="table43" sheetId="43" r:id="rId44"/>
    <sheet name="table44" sheetId="44" r:id="rId45"/>
    <sheet name="table45" sheetId="45" r:id="rId46"/>
    <sheet name="table46" sheetId="46" r:id="rId47"/>
    <sheet name="table47" sheetId="47" r:id="rId48"/>
    <sheet name="table48" sheetId="48" r:id="rId49"/>
    <sheet name="table49" sheetId="49" r:id="rId50"/>
    <sheet name="table50" sheetId="50" r:id="rId51"/>
    <sheet name="table51" sheetId="51" r:id="rId52"/>
    <sheet name="table52" sheetId="52" r:id="rId53"/>
    <sheet name="table53" sheetId="53" r:id="rId54"/>
    <sheet name="table54" sheetId="54" r:id="rId55"/>
    <sheet name="table55" sheetId="55" r:id="rId56"/>
    <sheet name="table56" sheetId="56" r:id="rId57"/>
    <sheet name="table57" sheetId="57" r:id="rId58"/>
    <sheet name="table58" sheetId="58" r:id="rId59"/>
    <sheet name="table59" sheetId="59" r:id="rId60"/>
    <sheet name="table60" sheetId="60" r:id="rId61"/>
    <sheet name="table61" sheetId="61" r:id="rId62"/>
    <sheet name="table62" sheetId="62" r:id="rId63"/>
    <sheet name="table63" sheetId="63" r:id="rId64"/>
    <sheet name="table64" sheetId="64" r:id="rId65"/>
    <sheet name="table65" sheetId="65" r:id="rId66"/>
    <sheet name="table66" sheetId="66" r:id="rId67"/>
    <sheet name="table67" sheetId="67" r:id="rId68"/>
    <sheet name="table68" sheetId="68" r:id="rId69"/>
    <sheet name="table69" sheetId="69" r:id="rId70"/>
    <sheet name="table70" sheetId="70" r:id="rId71"/>
    <sheet name="table71" sheetId="71" r:id="rId72"/>
    <sheet name="table72" sheetId="72" r:id="rId73"/>
    <sheet name="table73" sheetId="73" r:id="rId74"/>
    <sheet name="table74" sheetId="74" r:id="rId75"/>
    <sheet name="table75" sheetId="75" r:id="rId76"/>
    <sheet name="table76" sheetId="76" r:id="rId77"/>
    <sheet name="table77" sheetId="77" r:id="rId78"/>
    <sheet name="table78" sheetId="78" r:id="rId79"/>
    <sheet name="table79" sheetId="79" r:id="rId80"/>
    <sheet name="table80" sheetId="80" r:id="rId81"/>
    <sheet name="table81" sheetId="81" r:id="rId82"/>
    <sheet name="table82" sheetId="82" r:id="rId83"/>
    <sheet name="table83" sheetId="83" r:id="rId84"/>
    <sheet name="table84" sheetId="84" r:id="rId85"/>
    <sheet name="table85" sheetId="85" r:id="rId86"/>
    <sheet name="table86" sheetId="86" r:id="rId87"/>
    <sheet name="table87" sheetId="87" r:id="rId88"/>
    <sheet name="table88" sheetId="88" r:id="rId89"/>
    <sheet name="table89" sheetId="89" r:id="rId90"/>
    <sheet name="table90" sheetId="90" r:id="rId91"/>
    <sheet name="table91" sheetId="91" r:id="rId92"/>
    <sheet name="table92" sheetId="92" r:id="rId93"/>
    <sheet name="table93" sheetId="93" r:id="rId94"/>
    <sheet name="table94" sheetId="94" r:id="rId95"/>
    <sheet name="table95" sheetId="95" r:id="rId96"/>
    <sheet name="table96" sheetId="96" r:id="rId97"/>
    <sheet name="table97" sheetId="97" r:id="rId98"/>
    <sheet name="table98" sheetId="98" r:id="rId99"/>
    <sheet name="table99" sheetId="99" r:id="rId100"/>
    <sheet name="table100" sheetId="100" r:id="rId101"/>
    <sheet name="table101" sheetId="101" r:id="rId102"/>
    <sheet name="table102" sheetId="102" r:id="rId103"/>
    <sheet name="table103" sheetId="103" r:id="rId104"/>
    <sheet name="table104" sheetId="104" r:id="rId105"/>
    <sheet name="table105" sheetId="105" r:id="rId106"/>
    <sheet name="table106" sheetId="106" r:id="rId107"/>
    <sheet name="table107" sheetId="107" r:id="rId108"/>
    <sheet name="table108" sheetId="108" r:id="rId109"/>
    <sheet name="table109" sheetId="109" r:id="rId110"/>
    <sheet name="table110" sheetId="110" r:id="rId111"/>
    <sheet name="table111" sheetId="111" r:id="rId112"/>
    <sheet name="table112" sheetId="112" r:id="rId113"/>
    <sheet name="table113" sheetId="113" r:id="rId114"/>
    <sheet name="table114" sheetId="114" r:id="rId115"/>
    <sheet name="table115" sheetId="115" r:id="rId116"/>
    <sheet name="table116" sheetId="116" r:id="rId117"/>
    <sheet name="table117" sheetId="117" r:id="rId118"/>
    <sheet name="table118" sheetId="118" r:id="rId119"/>
    <sheet name="table119" sheetId="119" r:id="rId120"/>
    <sheet name="table120" sheetId="120" r:id="rId121"/>
    <sheet name="table121" sheetId="121" r:id="rId122"/>
    <sheet name="table122" sheetId="122" r:id="rId123"/>
    <sheet name="table123" sheetId="123" r:id="rId124"/>
    <sheet name="table124" sheetId="124" r:id="rId125"/>
    <sheet name="table125" sheetId="125" r:id="rId126"/>
    <sheet name="table126" sheetId="126" r:id="rId127"/>
    <sheet name="table127" sheetId="127" r:id="rId128"/>
    <sheet name="table128" sheetId="128" r:id="rId129"/>
    <sheet name="table129" sheetId="129" r:id="rId130"/>
    <sheet name="table130" sheetId="130" r:id="rId131"/>
    <sheet name="table131" sheetId="131" r:id="rId132"/>
    <sheet name="table132" sheetId="132" r:id="rId133"/>
    <sheet name="table133" sheetId="133" r:id="rId134"/>
    <sheet name="table134" sheetId="134" r:id="rId135"/>
    <sheet name="table135" sheetId="135" r:id="rId136"/>
    <sheet name="table136" sheetId="136" r:id="rId137"/>
    <sheet name="table137" sheetId="137" r:id="rId138"/>
    <sheet name="table138" sheetId="138" r:id="rId139"/>
    <sheet name="table139" sheetId="147" r:id="rId140"/>
    <sheet name="table140" sheetId="148" r:id="rId141"/>
    <sheet name="table141" sheetId="149" r:id="rId142"/>
    <sheet name="table142" sheetId="141" r:id="rId143"/>
    <sheet name="table143" sheetId="142" r:id="rId144"/>
    <sheet name="table144" sheetId="143" r:id="rId145"/>
    <sheet name="table145" sheetId="144" r:id="rId146"/>
    <sheet name="table146" sheetId="145" r:id="rId147"/>
    <sheet name="table147" sheetId="146" r:id="rId14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59" i="140" l="1"/>
  <c r="B160" i="140"/>
  <c r="B161" i="140"/>
  <c r="B162" i="140"/>
  <c r="B163" i="140"/>
  <c r="B164" i="140"/>
  <c r="B158" i="140"/>
  <c r="B157" i="140"/>
  <c r="B156" i="140"/>
  <c r="B154" i="140"/>
  <c r="B153" i="140"/>
  <c r="B152" i="140"/>
  <c r="B151" i="140"/>
  <c r="B150" i="140"/>
  <c r="B149" i="140"/>
  <c r="B148" i="140"/>
  <c r="B147" i="140"/>
  <c r="B146" i="140"/>
  <c r="B145" i="140"/>
  <c r="B144" i="140"/>
  <c r="B143" i="140"/>
  <c r="B142" i="140"/>
  <c r="B141" i="140"/>
  <c r="B140" i="140"/>
  <c r="B139" i="140"/>
  <c r="B138" i="140"/>
  <c r="B137" i="140"/>
  <c r="B136" i="140"/>
  <c r="B135" i="140"/>
  <c r="B134" i="140"/>
  <c r="B133" i="140"/>
  <c r="B132" i="140"/>
  <c r="B131" i="140"/>
  <c r="B130" i="140"/>
  <c r="B129" i="140"/>
  <c r="B128" i="140"/>
  <c r="B127" i="140"/>
  <c r="B126" i="140"/>
  <c r="B125" i="140"/>
  <c r="B124" i="140"/>
  <c r="B123" i="140"/>
  <c r="B122" i="140"/>
  <c r="B121" i="140"/>
  <c r="B120" i="140"/>
  <c r="B118" i="140"/>
  <c r="B117" i="140"/>
  <c r="B116" i="140"/>
  <c r="B115" i="140"/>
  <c r="B114" i="140"/>
  <c r="B113" i="140"/>
  <c r="B112" i="140"/>
  <c r="B111" i="140"/>
  <c r="B110" i="140"/>
  <c r="B109" i="140"/>
  <c r="B107" i="140"/>
  <c r="B106" i="140"/>
  <c r="B105" i="140"/>
  <c r="B104" i="140"/>
  <c r="B103" i="140"/>
  <c r="B102" i="140"/>
  <c r="B101" i="140"/>
  <c r="B100" i="140"/>
  <c r="B99" i="140"/>
  <c r="B98" i="140"/>
  <c r="B97" i="140"/>
  <c r="B96" i="140"/>
  <c r="B95" i="140"/>
  <c r="B94" i="140"/>
  <c r="B93" i="140"/>
  <c r="B92" i="140"/>
  <c r="B91" i="140"/>
  <c r="B90" i="140"/>
  <c r="B89" i="140"/>
  <c r="B88" i="140"/>
  <c r="B87" i="140"/>
  <c r="B86" i="140"/>
  <c r="B85" i="140"/>
  <c r="B84" i="140"/>
  <c r="B83" i="140"/>
  <c r="B82" i="140"/>
  <c r="B81" i="140"/>
  <c r="B79" i="140"/>
  <c r="B78" i="140"/>
  <c r="B77" i="140"/>
  <c r="B76" i="140"/>
  <c r="B74" i="140"/>
  <c r="B73" i="140"/>
  <c r="B72" i="140"/>
  <c r="B71" i="140"/>
  <c r="B70" i="140"/>
  <c r="B69" i="140"/>
  <c r="B68" i="140"/>
  <c r="B67" i="140"/>
  <c r="B65" i="140"/>
  <c r="B64" i="140"/>
  <c r="B63" i="140"/>
  <c r="B62" i="140"/>
  <c r="B61" i="140"/>
  <c r="B59" i="140"/>
  <c r="B58" i="140"/>
  <c r="B57" i="140"/>
  <c r="B56" i="140"/>
  <c r="B55" i="140"/>
  <c r="B54" i="140"/>
  <c r="B53" i="140"/>
  <c r="B52" i="140"/>
  <c r="B51" i="140"/>
  <c r="B50" i="140"/>
  <c r="B49" i="140"/>
  <c r="B48" i="140"/>
  <c r="B47" i="140"/>
  <c r="B46" i="140"/>
  <c r="B45" i="140"/>
  <c r="B44" i="140"/>
  <c r="B43" i="140"/>
  <c r="B42" i="140"/>
  <c r="B41" i="140"/>
  <c r="B40" i="140"/>
  <c r="B39" i="140"/>
  <c r="B38" i="140"/>
  <c r="B37" i="140"/>
  <c r="B36" i="140"/>
  <c r="B35" i="140"/>
  <c r="B34" i="140"/>
  <c r="B33" i="140"/>
  <c r="B32" i="140"/>
  <c r="B31" i="140"/>
  <c r="B30" i="140"/>
  <c r="B28" i="140"/>
  <c r="B27" i="140"/>
  <c r="B26" i="140"/>
  <c r="B24" i="140"/>
  <c r="B23" i="140"/>
  <c r="B22" i="140"/>
  <c r="B21" i="140"/>
  <c r="B20" i="140"/>
  <c r="B19" i="140"/>
  <c r="B18" i="140"/>
  <c r="B17" i="140"/>
  <c r="B16" i="140"/>
  <c r="B15" i="140"/>
  <c r="B14" i="140"/>
  <c r="B13" i="140"/>
  <c r="B12" i="140"/>
  <c r="B11" i="140"/>
  <c r="B10" i="140"/>
  <c r="B9" i="140"/>
</calcChain>
</file>

<file path=xl/sharedStrings.xml><?xml version="1.0" encoding="utf-8"?>
<sst xmlns="http://schemas.openxmlformats.org/spreadsheetml/2006/main" count="15971" uniqueCount="485">
  <si>
    <t>Használ valaki az Önök háztartásának tagjai közül mobiltelefont (Önt is beleértve)?</t>
  </si>
  <si>
    <t>Total</t>
  </si>
  <si>
    <t>Igen</t>
  </si>
  <si>
    <t>Nem</t>
  </si>
  <si>
    <t>Összesen</t>
  </si>
  <si>
    <t>Háztartásméret</t>
  </si>
  <si>
    <t>1 fős</t>
  </si>
  <si>
    <t>2 fős</t>
  </si>
  <si>
    <t>3 fős</t>
  </si>
  <si>
    <t>4+fős</t>
  </si>
  <si>
    <t>0-17 éves személy a háztartásban</t>
  </si>
  <si>
    <t>nincs</t>
  </si>
  <si>
    <t>van</t>
  </si>
  <si>
    <t>Élethelyzet</t>
  </si>
  <si>
    <t>aktív korú szingli</t>
  </si>
  <si>
    <t>több aktív korú gyermek nélkül</t>
  </si>
  <si>
    <t>aktív korú(ak) gyermekkel</t>
  </si>
  <si>
    <t>többszemélyes idős háztartás</t>
  </si>
  <si>
    <t>egyszemélyes idős háztartás</t>
  </si>
  <si>
    <t>aktív korú(ak) és idős(ek) együtt</t>
  </si>
  <si>
    <t>Lakókörnyezet</t>
  </si>
  <si>
    <t>lakótelep</t>
  </si>
  <si>
    <t>bérház vagy társasház</t>
  </si>
  <si>
    <t>városi kertes ház vagy lakópark</t>
  </si>
  <si>
    <t>falusi kertes ház</t>
  </si>
  <si>
    <t>egyéb</t>
  </si>
  <si>
    <t>Lakhatás jogcíme</t>
  </si>
  <si>
    <t>saját tulajdon</t>
  </si>
  <si>
    <t>A település típusa</t>
  </si>
  <si>
    <t>Budapest</t>
  </si>
  <si>
    <t>vármegyeszékhely, megyei jogú város</t>
  </si>
  <si>
    <t>város</t>
  </si>
  <si>
    <t>község</t>
  </si>
  <si>
    <t>A háztartásfő legmagasabb iskolai végzettsége</t>
  </si>
  <si>
    <t>max. 8 általános</t>
  </si>
  <si>
    <t>szakmunkásképző</t>
  </si>
  <si>
    <t>érettségi</t>
  </si>
  <si>
    <t>diploma</t>
  </si>
  <si>
    <t>A háztartásfő gazdasági aktivitása</t>
  </si>
  <si>
    <t>foglalkoztatott</t>
  </si>
  <si>
    <t>inaktív vagy eltartott</t>
  </si>
  <si>
    <t>A HT egy főre jutó jövedelem - jövedelemi kvartilisek</t>
  </si>
  <si>
    <t>1</t>
  </si>
  <si>
    <t>2</t>
  </si>
  <si>
    <t>3</t>
  </si>
  <si>
    <t>4</t>
  </si>
  <si>
    <t>A HT egy főre jutó jövedelem - jövedelemi decilisek</t>
  </si>
  <si>
    <t>5</t>
  </si>
  <si>
    <t>6</t>
  </si>
  <si>
    <t>7</t>
  </si>
  <si>
    <t>8</t>
  </si>
  <si>
    <t>9</t>
  </si>
  <si>
    <t>10</t>
  </si>
  <si>
    <t>Van-e csomagelőfizetés a háztartásban?</t>
  </si>
  <si>
    <t>Van otthoni internet előfizetés a háztartásban?</t>
  </si>
  <si>
    <t>Van mobiltelefonos mobilinternet (ssmi) előfizetés a háztartásban?</t>
  </si>
  <si>
    <t>Van nagyképernyős mobilinternet (lsi) előfizetés a háztartásban?</t>
  </si>
  <si>
    <t>Otthoni vagy mobiltelefonos mobilinternet a háztartásban</t>
  </si>
  <si>
    <t>csak otthoni</t>
  </si>
  <si>
    <t>otthoni és mobiltelefonos mobilinternet is</t>
  </si>
  <si>
    <t>csak mobiltelefonos mobilinternet</t>
  </si>
  <si>
    <t>nincs sem otthoni, sem mobiltelefonos mobilinternet a HT-ban</t>
  </si>
  <si>
    <t>Van bármilyen internet előfizetés a háztartásban?</t>
  </si>
  <si>
    <t>Van otthoni telefon előfizetés a háztartásban?</t>
  </si>
  <si>
    <t>Van hagyományos TV előfizetés a háztartásban?</t>
  </si>
  <si>
    <t>Van streaming előfizetés a háztartásban?</t>
  </si>
  <si>
    <t>Régió</t>
  </si>
  <si>
    <t>Közép-Magyarország</t>
  </si>
  <si>
    <t>Közép-Dunántúl</t>
  </si>
  <si>
    <t>Nyugat-Dunántúl</t>
  </si>
  <si>
    <t>Dél-Dunántúl</t>
  </si>
  <si>
    <t>Észak-Magyarország</t>
  </si>
  <si>
    <t>Észak-Alföld</t>
  </si>
  <si>
    <t>Dél-Alföld</t>
  </si>
  <si>
    <t>Mely cégeknél van mobiltelefon elõfizetése a háztartástagoknak?</t>
  </si>
  <si>
    <t>Telekom</t>
  </si>
  <si>
    <t>One (korábban Vodafone)</t>
  </si>
  <si>
    <t>Yettel</t>
  </si>
  <si>
    <t>Digi</t>
  </si>
  <si>
    <t>Netfone</t>
  </si>
  <si>
    <t>Rendelkeznek Önök ebben a lakásban otthoni (vezetékes) telefon-elõfizetéssel?</t>
  </si>
  <si>
    <t>Melyik cég az önök otthoni (vezetékes) telefonszolgáltatója?</t>
  </si>
  <si>
    <t>Flip</t>
  </si>
  <si>
    <t>PR Telecom</t>
  </si>
  <si>
    <t>Tarr Kft.</t>
  </si>
  <si>
    <t>Vidanet</t>
  </si>
  <si>
    <t>Rendelkeznek-e Önök ebben a lakásban otthoni (vezetékes vagy vezeték nélküli, de helyhez kötött) internet-elõfizetéssel? A lakáson belüli, otthoni internetre csatlakozó wifi-s kapcsolódást is számítsa ide, viszont a mobilinternetet ne vegye itt figyelembe!</t>
  </si>
  <si>
    <t>Melyik cég az önök otthoni (vezetékes vagy vezeték nélküli, de helyhez kötött) internetszolgáltatója?</t>
  </si>
  <si>
    <t>Rendelkeznek-e Önök olyan mobilinternet-elõfizetéssel, melyhez mobil hanghívás szolgáltatás nem kapcsolódik, és jellemzõen laptoppal, táblagéppel használják? Kérem, hogy a vezeték nélküli, de helyhez kötött otthoni internetet ne vegye figyelembe!</t>
  </si>
  <si>
    <t>Mely cégeknél van olyan mobilinternet-elõfizetésük, melyhez nem kapcsolódik mobil hanghívás szolgáltatás?</t>
  </si>
  <si>
    <t>Használnak-e a háztartásban streaming szolgáltatást?</t>
  </si>
  <si>
    <t>igen</t>
  </si>
  <si>
    <t>nem</t>
  </si>
  <si>
    <t>A háztartásban használt streaming filmszolgáltatás</t>
  </si>
  <si>
    <t>Netflix</t>
  </si>
  <si>
    <t>Amazon Prime Video</t>
  </si>
  <si>
    <t>HBO Max</t>
  </si>
  <si>
    <t>Sky Showtime</t>
  </si>
  <si>
    <t>Disney+</t>
  </si>
  <si>
    <t>Apple TV</t>
  </si>
  <si>
    <t>RTL +</t>
  </si>
  <si>
    <t>TV2 Play Premium (értsd ide a Spíler Extrát is)</t>
  </si>
  <si>
    <t>Filmio</t>
  </si>
  <si>
    <t>Cinego</t>
  </si>
  <si>
    <t>Youtube Premium (fizetõs Youtube)</t>
  </si>
  <si>
    <t>Google TV</t>
  </si>
  <si>
    <t>Egyéb, éspedig</t>
  </si>
  <si>
    <t>Hogyan fizetnek elő a streamingre?</t>
  </si>
  <si>
    <t>Az otthoni internet, TV vagy mobiltelefon szolgáltatónknál fizetünk rá elő</t>
  </si>
  <si>
    <t>Az otthoni internet, TV vagy mobiltelefon szolgáltatónktól kapjuk ingyenesen más szolgáltatásokhoz</t>
  </si>
  <si>
    <t>Közvetlenül a streaming szolgáltatónak fizetünk előfizetési díjat</t>
  </si>
  <si>
    <t>Közvetlenül a streaming szolgáltatónak fizetünk eseti díjat (pl. filmenként)</t>
  </si>
  <si>
    <t>Nem fizetünk érte, mert valaki másnak az előfizetését használjuk</t>
  </si>
  <si>
    <t>Nem fizetünk érte, mert csak a bárkinek elérhető ingyenes szolgáltatást használjuk</t>
  </si>
  <si>
    <t>Egyéb</t>
  </si>
  <si>
    <t>Nem tudom</t>
  </si>
  <si>
    <t>Melyik szolgáltatónál fizetnek elő a streamingre?</t>
  </si>
  <si>
    <t>One</t>
  </si>
  <si>
    <t>Direct One</t>
  </si>
  <si>
    <t>Használnak-e a háztartásban online tv szolgáltatást?</t>
  </si>
  <si>
    <t>Mely online bárhonnan elérhetõ TV-szolgáltatásokat használnak?</t>
  </si>
  <si>
    <t>Telekom TV GO</t>
  </si>
  <si>
    <t>OneTV (korábban Vodafone vagy MindigTV GO)</t>
  </si>
  <si>
    <t>Yettel TV</t>
  </si>
  <si>
    <t>PR GOTV</t>
  </si>
  <si>
    <t>Tarr Mobil TV</t>
  </si>
  <si>
    <t>Vidanet Move</t>
  </si>
  <si>
    <t>Direct One online</t>
  </si>
  <si>
    <t>Rendelkeznek-e Önök ebben a lakásban otthoni TV-elõfizetéssel?</t>
  </si>
  <si>
    <t>Melyik cég az önök hagyományos, otthoni TV-szolgáltatója?</t>
  </si>
  <si>
    <t>One (korábban Vodafone vagy MindigTV Prémium)</t>
  </si>
  <si>
    <t>Van-e a háztartásban csomagban igénybe vett szolgáltatás?</t>
  </si>
  <si>
    <t>Csomagban igénybe vett szolgáltatások szolgáltatója</t>
  </si>
  <si>
    <t>One korábban Vodafone</t>
  </si>
  <si>
    <t>Tarr Kft</t>
  </si>
  <si>
    <t>MindigTV Prémium</t>
  </si>
  <si>
    <t>Csomagban igénybe vett szolgáltatások</t>
  </si>
  <si>
    <t>Mobiltelefon</t>
  </si>
  <si>
    <t>Otthoni (vezetékes) telefonszolgálatás</t>
  </si>
  <si>
    <t>Otthoni (vezetékes vagy vezeték nélküli, de helyhez kötött) internet</t>
  </si>
  <si>
    <t>Mobilinternet, melyhez nem kapcsolódik mobil hanghívás-szolgáltatás</t>
  </si>
  <si>
    <t>Streaming filmszolgáltatás</t>
  </si>
  <si>
    <t>Online bárhonnan elérhetõ TV-szolgálatás</t>
  </si>
  <si>
    <t>Otthoni, hagyományos TV-szolgálatás</t>
  </si>
  <si>
    <t>Használ-e a válaszadó mobiltelefont?</t>
  </si>
  <si>
    <t>A válaszadó által használt SIM kártyák száma</t>
  </si>
  <si>
    <t>A válaszadó által leggyakrabban használt mobil SIM-kártyának melyik cég a szolgáltatója?</t>
  </si>
  <si>
    <t>A válaszadó által leggyakrabban használt mobil SIM-kártya feltöltõkártyás, vagy utólag fizetendõ havidíjas, számlás?</t>
  </si>
  <si>
    <t>feltöltõkártyás</t>
  </si>
  <si>
    <t>havidíjas</t>
  </si>
  <si>
    <t>A válaszadó által leggyakrabban használt mobil SIM-kártya magán vagy céges?</t>
  </si>
  <si>
    <t>magán elõfizetés</t>
  </si>
  <si>
    <t>céges elõfizetés, de a cég csak a költségek egy részét fizeti</t>
  </si>
  <si>
    <t>céges elõfizetés, és a cég az összes költséget fizeti</t>
  </si>
  <si>
    <t>A válaszadó által leggyakrabban használt mobil SIM-kártya flottás vagy sem?</t>
  </si>
  <si>
    <t>flottás</t>
  </si>
  <si>
    <t>nem flottás</t>
  </si>
  <si>
    <t>A válaszadó által leggyakrabban használt mobil SIM-kártya része-e elõfizetési csoportnak, vagy családi csomagnak?</t>
  </si>
  <si>
    <t>része egy csoportnak</t>
  </si>
  <si>
    <t>nem része csoportnak</t>
  </si>
  <si>
    <t>Mi jellemzõ a válaszadó által leggyakrabban használt mobiltelefon díjcsomagjára?</t>
  </si>
  <si>
    <t>Minden belföldi (vezetékes és mobil) szám, valamint minden európai uniós szám a havi díj ellenében korlátlanul (további</t>
  </si>
  <si>
    <t>Minden belföldi (vezetékes és mobil) szám a havi díj ellenében korlátlanul (további külön díj nélkül) hívható</t>
  </si>
  <si>
    <t>A saját szolgáltató számai a havi díj ellenében korlátlanul (külön díj nélkül) hívhatók</t>
  </si>
  <si>
    <t>A többi flottatag, munkatárs, vagy az egy elõfizetési csoportba tartozók számai a havi díj ellenében korlátlanul (külön</t>
  </si>
  <si>
    <t>Nincs benne ilyen korlátlanság</t>
  </si>
  <si>
    <t>A válaszadó által leggyakrabban használt mobil SIM-kártya elõfizetése tartalmaz mobilinternet-elõfizetést is?</t>
  </si>
  <si>
    <t>igen, tartalmaz mobilinternetet</t>
  </si>
  <si>
    <t>nem tartalmaz mobilinternetet</t>
  </si>
  <si>
    <t>Mekkora havi adatforgalmi keretet tartalmaz a válaszadó által leggyakrabban használt mobiltelefon elõfizetési csomag?</t>
  </si>
  <si>
    <t>1-5 Gbyte</t>
  </si>
  <si>
    <t>6-10 Gbyte</t>
  </si>
  <si>
    <t>11-25 Gbyte</t>
  </si>
  <si>
    <t>26-50 Gbyte</t>
  </si>
  <si>
    <t>50 Gbyte feletti, de korlátos</t>
  </si>
  <si>
    <t>(belföldön) korlátlan</t>
  </si>
  <si>
    <t>Európai Unióban korlátlan</t>
  </si>
  <si>
    <t>nem tudja, nem válaszol</t>
  </si>
  <si>
    <t>A válaszadó által használt leggyakrabban használt mobiltelefon elõfizetés a díjcsomag adatforgalmi keretén belül korlátozza-e az elérhetõ legnagyobb letöltési sebességet?</t>
  </si>
  <si>
    <t>Az Ön által második leggyakrabban használt mobil SIM-kártyának melyik cég a szolgáltatója?</t>
  </si>
  <si>
    <t>Az Ön által második leggyakrabban használt mobil SIM-kártya feltöltõkártyás, vagy utólag fizetendõ havidíjas, számlás?</t>
  </si>
  <si>
    <t>Az Ön által második leggyakrabban használt mobil SIM-kártya magán vagy céges?  Céges elõfizetésen az olyan elõfizetést értjük, mely egy cég nevén van és a költségek egy részét vagy egészét ez a cég fizeti.</t>
  </si>
  <si>
    <t>Az Ön által második leggyarabban használt mobil SIM-kártya flottás vagy sem? Flottás elõfizetésnél a flottaüzemeltetõ cég engedélyezi a tagok csatlakozását. A költségeket viszont teljesen a magánszemély állja. A flotta tagjai egymást ingyen vagy nagyon ked</t>
  </si>
  <si>
    <t>Az Ön által második leggyarabban használt mobil SIM-kártya része-e egy olyan elõfizetési csoportnak, vagy családi csomagnak, ahol az elõfizetések az egyik személy nevén vannak, és a csoport tagjai egymást ingyen vagy nagyon kedvezményes díjon hívhatják?</t>
  </si>
  <si>
    <t>Mi jellemzõ az Ön második leggyarabban használt mobiltelefon díjcsomagjára?</t>
  </si>
  <si>
    <t>Az Ön által második leggyarabban használt mobil SIM-kártya elõfizetése tartalmaz mobilinternet-elõfizetést is?</t>
  </si>
  <si>
    <t>Mekkora havi adatforgalmi keretet tartalmaz az Ön által második leggyarabban használt mobiltelefon elõfizetési csomag?</t>
  </si>
  <si>
    <t>Az Ön által használt második leggyarabban használt mobiltelefon elõfizetés a díjcsomag adatforgalmi keretén belül korlátozza-e az Ön által elérhetõ legnagyobb letöltési sebességet?</t>
  </si>
  <si>
    <t>Hogy érzékeli, anélkül, hogy az ember nagyobb csomagra váltott volna, a mobiltelefon-szolgáltatás ára az elmúlt egy évben?</t>
  </si>
  <si>
    <t>növekedett</t>
  </si>
  <si>
    <t>változatlan maradt</t>
  </si>
  <si>
    <t>csökkent</t>
  </si>
  <si>
    <t>Ez a növekedés körülbelül mekkora volt?</t>
  </si>
  <si>
    <t>legfeljebb 1-9%-os</t>
  </si>
  <si>
    <t>jelentõsebb, 10-30% -os</t>
  </si>
  <si>
    <t>nagy, 30% feletti</t>
  </si>
  <si>
    <t>Ez a csökkenés körülbelül mekkora volt?</t>
  </si>
  <si>
    <t>Mean</t>
  </si>
  <si>
    <t>A mobilinternet szolgáltatás folyamatosságával, hibamentes mûködésével</t>
  </si>
  <si>
    <t>A mobilinternet gyorsaságával, sebességével</t>
  </si>
  <si>
    <t>Az adatforgalmi korlát mértékével</t>
  </si>
  <si>
    <t>Összességében mennyire elégedett a szolgáltatással?</t>
  </si>
  <si>
    <t>1 – egyáltalán nem elégedett</t>
  </si>
  <si>
    <t>5 – teljesen elégedett</t>
  </si>
  <si>
    <t>Váltott Ön az elmúlt 12 hónapban mobiltelefon-szolgáltatót?</t>
  </si>
  <si>
    <t>igen, váltott szolgáltatót</t>
  </si>
  <si>
    <t>nem, de gondolkodott már rajta</t>
  </si>
  <si>
    <t>nem is gondolkodott el rajta</t>
  </si>
  <si>
    <t>Miért váltott mobiltelefon-szolgáltatót?</t>
  </si>
  <si>
    <t>Az elõzõ szolgáltató drága volt</t>
  </si>
  <si>
    <t>Jobb ajánlatot kaptam a másik szolgáltatótól</t>
  </si>
  <si>
    <t>Elégedetlen voltam az elõzõ szolgáltatóval</t>
  </si>
  <si>
    <t>Nem volt megfelelõ a szolgáltatás minõsége, pl. térerõ, sebesség</t>
  </si>
  <si>
    <t>Megváltozott élethelyzet miatt, pl. családi ok, munkahely váltás</t>
  </si>
  <si>
    <t>Szerettem volna, ha egy szolgáltatónál van a mobil és az otthoni elõfizetésem</t>
  </si>
  <si>
    <t>Egyéb okból, éspedig:</t>
  </si>
  <si>
    <t>Mennyire volt egyszerû a mobiltelefon szolgáltatóváltás?</t>
  </si>
  <si>
    <t>nagyon gyorsan és könnyen el lehetett intézni</t>
  </si>
  <si>
    <t>még elfogadható módon lehetett elintézni</t>
  </si>
  <si>
    <t>bonyolult és hosszadalmas folyamat volt</t>
  </si>
  <si>
    <t>Miért nem váltott végül mobiltelefon-szolgáltatót?</t>
  </si>
  <si>
    <t>Rendezõdtek a problémák a szolgáltatómmal</t>
  </si>
  <si>
    <t>Nem találtam ennél jobb szolgáltatót</t>
  </si>
  <si>
    <t>Túl bonyolult lett volna a váltás</t>
  </si>
  <si>
    <t>Nem volt idõm ezzel foglalkozni</t>
  </si>
  <si>
    <t>A hûségszerzõdés miatt fizetni kellett volna</t>
  </si>
  <si>
    <t>Használ Ön a mobiltelefonján internetet vagy internetkapcsolatot igénylõ alkalmazást otthoni, munkahelyi, esetleg nyilvános wifin keresztül?</t>
  </si>
  <si>
    <t>Milyen okok miatt nem használ a mobiltelefonján mobilinternetet?</t>
  </si>
  <si>
    <t>Nem értek az internethez</t>
  </si>
  <si>
    <t>Nem alkalmas rá a telefonom</t>
  </si>
  <si>
    <t>Rossz a szolgáltatás minõsége, nem mindenütt jók a vételi lehetõségek</t>
  </si>
  <si>
    <t>Nincs szükségem rá</t>
  </si>
  <si>
    <t>Van otthoni internetem és az elég</t>
  </si>
  <si>
    <t>Körülményes a használata</t>
  </si>
  <si>
    <t>Túl drága</t>
  </si>
  <si>
    <t>Wifin szoktam internetezni, az is elég</t>
  </si>
  <si>
    <t>Egyáltalán nem internetezek</t>
  </si>
  <si>
    <t>Nem nagyon mozdulok ki otthonról</t>
  </si>
  <si>
    <t>Egyéb éspedig.</t>
  </si>
  <si>
    <t>Említette, hogy Önöknek van otthoni (vezetékes) telefon-elõfizetésük. Van Önöknek ehhez a vezetékes telefon-elõfizetéshez mûködõképes telefonkészülékük is felszerelve?</t>
  </si>
  <si>
    <t>Szokta-e használni Ön vagy más háztartástag az otthoni (vezetékes) telefonjukat?</t>
  </si>
  <si>
    <t>igen, hívások indítására, fogadására</t>
  </si>
  <si>
    <t>igen, de csak hívások fogadására</t>
  </si>
  <si>
    <t>Tervezik, hogy lemondják az otthoni (vezetékes) telefont az elkövetkezõ egy évben?</t>
  </si>
  <si>
    <t>Használt Ön nyilvános (például utcán, telefonfülkében mûködõ) telefont az elmúlt 6 hónapban?</t>
  </si>
  <si>
    <t>igen, segélyhívásra</t>
  </si>
  <si>
    <t>igen, egyéb hívásra</t>
  </si>
  <si>
    <t>Használta Ön az elmúlt 6 hónapban az országos telefonszám-tudakozót?</t>
  </si>
  <si>
    <t>Összesen hány (legalább alkalmanként használt) eszköz van az Önök háztartásában ...? - asztali számítógép</t>
  </si>
  <si>
    <t>Nincs ilyen</t>
  </si>
  <si>
    <t>1 db</t>
  </si>
  <si>
    <t>2 db</t>
  </si>
  <si>
    <t>3 db</t>
  </si>
  <si>
    <t>4 db vagy több</t>
  </si>
  <si>
    <t>Összesen hány (legalább alkalmanként használt) eszköz van az Önök háztartásában ...? - hordozható számítógép (laptop, notebook)</t>
  </si>
  <si>
    <t>Összesen hány (legalább alkalmanként használt) eszköz van az Önök háztartásában ...? - táblagép (tablet)</t>
  </si>
  <si>
    <t>Összesen hány (legalább alkalmanként használt) eszköz van az Önök háztartásában ...? - okostelefon</t>
  </si>
  <si>
    <t>Összesen hány (legalább alkalmanként használt) eszköz van az Önök háztartásában ...? - hagyományos (nem okos) mobiltelefon</t>
  </si>
  <si>
    <t>Összesen hány (legalább alkalmanként használt) eszköz van az Önök háztartásában ...? - okosóra (olyan kézen viselt eszköz, amely részben képes az okostelefon feladatait is ellátni)</t>
  </si>
  <si>
    <t>Összesen hány (legalább alkalmanként használt) eszköz van az Önök háztartásában ...? - játékkonzol (pl. Playstation, Xbox, Nintendo, stb.)</t>
  </si>
  <si>
    <t>Összesen hány (legalább alkalmanként használt) eszköz van az Önök háztartásában ...? - okosotthon (smart home) eszköz (a lakásban elhelyezhetõ, az interneten keresztül távolról is vezérelhetõ eszköz, pl. riasztó, világítás, redõny, kazán, légkondicionáló,</t>
  </si>
  <si>
    <t>Hány ilyen (LSI) mobilinternet-előfizetést használnak az Önök háztartásában? - darab:</t>
  </si>
  <si>
    <t>Mekkora havi adatkeretet tartalmaz a mobilinternet, melyhez nem kapcsolódik mobil hanghívás-szolgáltatás?</t>
  </si>
  <si>
    <t>Mikor használják Önök a mobilinternetet, melyhez nem kapcsolódik mobil hanghívás-szolgáltatás?</t>
  </si>
  <si>
    <t>Szinte mindig ezt használják, ha internetezni akarnak</t>
  </si>
  <si>
    <t>Csak kiegészítõ jelleggel használják, amikor nem férnek hozzá az otthoni internethez</t>
  </si>
  <si>
    <t>Egyes családtagok az egyiket, mások a másikat használják</t>
  </si>
  <si>
    <t>Nem tudja, nem válaszol</t>
  </si>
  <si>
    <t>Mennyire elégedett a mobilinternettel, melyhez nem kapcsolódik mobil hanghívás-szolgáltatás...? - A szolgáltatás díjával</t>
  </si>
  <si>
    <t>Mennyire elégedett a mobilinternettel, melyhez nem kapcsolódik mobil hanghívás-szolgáltatás...? - Az internet-szolgáltatás folyamatosságával, hibamentes mûködésével</t>
  </si>
  <si>
    <t>Mennyire elégedett a mobilinternettel, melyhez nem kapcsolódik mobil hanghívás-szolgáltatás...? - Az internet gyorsaságával, sebességével</t>
  </si>
  <si>
    <t>Mennyire elégedett a mobilinternettel, melyhez nem kapcsolódik mobil hanghívás-szolgáltatás...? - Adatforgalmi korlát mértékével</t>
  </si>
  <si>
    <t>Mennyire elégedett a mobilinternettel, melyhez nem kapcsolódik mobil hanghívás-szolgáltatás...? - Összességében mennyire elégedett?</t>
  </si>
  <si>
    <t>Korábban említette, hogy Önöknek van otthoni (vezetékes vagy vezeték nélküli, de helyhez kötött) internetük. Milyen technológiájú ez az internetkapcsolat?</t>
  </si>
  <si>
    <t>ADSL / VDSL</t>
  </si>
  <si>
    <t>kábeltévés internet</t>
  </si>
  <si>
    <t>optikai hálózatra épülõ internet</t>
  </si>
  <si>
    <t>vezeték nélküli, de helyhez kötött internet</t>
  </si>
  <si>
    <t>egyéb szélessávú kapcsolat</t>
  </si>
  <si>
    <t>Ön hogyan tudja, ennek az otthoni internet-kapcsolatnak mekkora a maximális (névleges) letöltési sebessége?</t>
  </si>
  <si>
    <t>30 Mbit/s (EJTSD: megabit per szekundum) alatt</t>
  </si>
  <si>
    <t>30-99 Mbit/s</t>
  </si>
  <si>
    <t>100-499 Mbit/s</t>
  </si>
  <si>
    <t>500-999 Mbit/s</t>
  </si>
  <si>
    <t>1 Gbit/s-1,9 Gbit/s (EJTSD: gigabit per szekundum)</t>
  </si>
  <si>
    <t>2 Gbit/s vagy több</t>
  </si>
  <si>
    <t>Hogy tapasztalja, az Ön otthoni (vezetékes vagy vezeték nélküli, de helyhez kötött) internetszolgáltatója biztosítja azt a letöltési sebességet, amelyre Ön elõfizet?</t>
  </si>
  <si>
    <t>mindig biztosítja</t>
  </si>
  <si>
    <t>többnyire biztosítja</t>
  </si>
  <si>
    <t>az esetek kb. felében biztosítja</t>
  </si>
  <si>
    <t>többnyire nem biztosítja</t>
  </si>
  <si>
    <t>sohasem biztosítja</t>
  </si>
  <si>
    <t>Hogy érzékeli, anélkül, hogy az ember gyorsabb csomagra váltott volna, az otthoni internetezés ára az elmúlt egy évben?</t>
  </si>
  <si>
    <t>Mennyire elégedettek Önök az otthoni (vezetékes vagy vezeték nélküli, de helyhez kötött) internettel a következő szempontok szerint? - Havi elõfizetési díjával</t>
  </si>
  <si>
    <t>Mennyire elégedettek Önök az otthoni (vezetékes vagy vezeték nélküli, de helyhez kötött) internettel a következő szempontok szerint? - Az internetszolgáltatás folyamatosságával, hibamentes mûködésével</t>
  </si>
  <si>
    <t>Mennyire elégedettek Önök az otthoni (vezetékes vagy vezeték nélküli, de helyhez kötött) internettel a következő szempontok szerint? - Az internet gyorsaságával, sebességével</t>
  </si>
  <si>
    <t>Mennyire elégedettek Önök az otthoni (vezetékes vagy vezeték nélküli, de helyhez kötött) internettel a következő szempontok szerint? - Összességében mennyire elégedettek az otthoni internettel?</t>
  </si>
  <si>
    <t>Az elmúlt egy évben előfordult-e Önökkel, hogy átmentek az egyik otthoni internetszolgáltatótól egy másikhoz?</t>
  </si>
  <si>
    <t>Az elmúlt egy évben előfordult-e Önökkel, hogy kisebb havidíjú otthoni internet csomagról nagyobb havidíjú csomagra váltottak, pl. nagyobb sávszélesség miatt?</t>
  </si>
  <si>
    <t>Az elmúlt egy évben előfordult-e Önökkel, hogy nagyobb havidíjú otthoni internet csomagról kisebb havidíjú csomagra váltottak?</t>
  </si>
  <si>
    <t>Az elmúlt egy évben előfordult-e Önökkel, hogy vezetékes otthoni internet technológiát váltottak másik vezetékesre, pl. DSL-rõl kábelre?</t>
  </si>
  <si>
    <t>Az elmúlt egy évben előfordult-e Önökkel, hogy vezetékes otthoni internetrõl vezeték nélküli, de helyhez kötött internetre?</t>
  </si>
  <si>
    <t>Tervezik-e, hogy az elkövetkezõ egy évben felbontják a szerzõdést a jelenlegi otthoni internet szolgáltatóval, akár úgy, hogy azután nem lesz otthoni internet-elõfizetésük, akár úgy, hogy más szolgáltatóhoz mennek át?</t>
  </si>
  <si>
    <t>igen, felmondjuk az otthoni, helyhez kötött internetet, és a jövõben itthon nem internetezünk, vagy (ha van ilyen) a meg</t>
  </si>
  <si>
    <t>igen, felmondjuk a helyhez kötött internetet, és új mobilinternet-elõfizetést kötünk, vagy nagyobb mobilinternet csomagr</t>
  </si>
  <si>
    <t>igen, de csak szolgáltatót váltunk</t>
  </si>
  <si>
    <t>nem tervezünk</t>
  </si>
  <si>
    <t>Önök mit tennének akkor, ha a jelenlegi otthoni internet-elõfizetésük díja váratlanul 10%-kal növekedne anélkül, hogy a szolgáltatás jobbá, gyorsabbá válna? Lecserélnék-e azt mobilinternetre, ha annak díja most nem változna?</t>
  </si>
  <si>
    <t>igen, lecserélnénk mobilinternetre</t>
  </si>
  <si>
    <t>nem cserélnénk le mobilinternetre</t>
  </si>
  <si>
    <t>Ha nem váltanának mobilinternetre, lemondanák-e a 10%-os váratlan áremelés miatt az otthoni internetes szolgáltatást, vagy keresnének kedvezõbb csomagot a szolgáltatójuknál vagy egy másik szolgáltatónál?</t>
  </si>
  <si>
    <t>továbbra is elõfizetnének megemelt díjon</t>
  </si>
  <si>
    <t>keresnének kedvezõbb csomagot ugyanannál, vagy egy másik szolgáltatónál</t>
  </si>
  <si>
    <t>végleg lemondanák a szolgáltatást</t>
  </si>
  <si>
    <t>És mit tennének akkor, ha nem találnának kedvezõbb otthoni internetcsomagot semelyik szolgáltatónál?</t>
  </si>
  <si>
    <t>A következő internetes tevékenységek közül Ön melyeket szokta otthoni interneten és melyeket mobilinterneten végezni? - videótelefonálás</t>
  </si>
  <si>
    <t>otthoni interneten</t>
  </si>
  <si>
    <t>mobilinterneten</t>
  </si>
  <si>
    <t>mindkettõn</t>
  </si>
  <si>
    <t>egyiken sem</t>
  </si>
  <si>
    <t>A következő internetes tevékenységek közül Ön melyeket szokta otthoni interneten és melyeket mobilinterneten végezni? - online telefonálás</t>
  </si>
  <si>
    <t>A következő internetes tevékenységek közül Ön melyeket szokta otthoni interneten és melyeket mobilinterneten végezni? - online filmnézés</t>
  </si>
  <si>
    <t>A következő internetes tevékenységek közül Ön melyeket szokta otthoni interneten és melyeket mobilinterneten végezni? - online zenehallgatás</t>
  </si>
  <si>
    <t>A következő internetes tevékenységek közül Ön melyeket szokta otthoni interneten és melyeket mobilinterneten végezni? - nagy méretû file-ok (pl. film, zene, szoftver, képek) le- vagy feltöltése, küldése</t>
  </si>
  <si>
    <t>A következő internetes tevékenységek közül Ön melyeket szokta otthoni interneten és melyeket mobilinterneten végezni? - távoli hozzáférés létesítése, pl. munkahelyi számítógéppel</t>
  </si>
  <si>
    <t>A következő internetes tevékenységek közül Ön melyeket szokta otthoni interneten és melyeket mobilinterneten végezni? - online játék/gaming, e-sport</t>
  </si>
  <si>
    <t>A következő internetes tevékenységek közül Ön melyeket szokta otthoni interneten és melyeket mobilinterneten végezni? - online konferencián való részvétel</t>
  </si>
  <si>
    <t>Rendelkezik-e az Önök háztartása olyan második lakással, hétvégi házzal vagy nyaralóval, amit idõnként használnak is?</t>
  </si>
  <si>
    <t>Milyen módon szoktak internetezni ebben a második lakásban, hétvégi házban vagy nyaralóban?</t>
  </si>
  <si>
    <t>vezetékes internettel</t>
  </si>
  <si>
    <t>vezeték nélküli, de helyhez kötött internettel</t>
  </si>
  <si>
    <t>nem mobiltelefonos, hanem számítógéppel vagy táblagéppel használt mobilinternettel</t>
  </si>
  <si>
    <t>mobiltelefonos mobilinternettel</t>
  </si>
  <si>
    <t>egyéb módon</t>
  </si>
  <si>
    <t>nem szoktunk ott internetezni</t>
  </si>
  <si>
    <t>Miért nincs itthon Önöknek számítógépen használt internetük?</t>
  </si>
  <si>
    <t>nincs rá szükség</t>
  </si>
  <si>
    <t>nincs hozzá megfelelõ számítógép</t>
  </si>
  <si>
    <t>drága</t>
  </si>
  <si>
    <t>mûszaki okok miatt, nincs megfelelõ hálózat</t>
  </si>
  <si>
    <t>bonyolult a használata, nem értünk hozzá</t>
  </si>
  <si>
    <t>mobiltelefonon internetezünk</t>
  </si>
  <si>
    <t>máshol tudunk internetezni</t>
  </si>
  <si>
    <t>egyáltalán nem internetezünk</t>
  </si>
  <si>
    <t>egyéb éspedig:</t>
  </si>
  <si>
    <t>Szoktak-e Önök a lakásban hagyományos TV-adást nézni a következő eszközökkel? - TV-készülék</t>
  </si>
  <si>
    <t>Szoktak-e Önök a lakásban hagyományos TV-adást nézni a következő eszközökkel? - számítógépes monitor, laptop, tablet (csak a TV-adásra gondoljon!)</t>
  </si>
  <si>
    <t>Szoktak-e Önök a lakásban hagyományos TV-adást nézni a következő eszközökkel? - mobiltelefon, okostelefon (csak a TV-adásra gondoljon!)</t>
  </si>
  <si>
    <t>Van Önöknek okostévéjük, más néven smart tévéjük, ami közvetlenül tud az internetre kapcsolódni?</t>
  </si>
  <si>
    <t>Van-e Önöknek „TV okosító” eszközük, ami lehetõvé teszi, hogy a hagyományos TV készüléket az internetre csatlakoztatva úgy használják, mint az okostévét?</t>
  </si>
  <si>
    <t>Szokták-e Önök az otthonukban az ingyenes fogható, földfelszíni sugárzású TV-adást nézni? (Azaz a Mindig TV ingyenes TV-szolgáltatását?)</t>
  </si>
  <si>
    <t>Szokták Önök nézni az ingyenes fogható, földfelszíni sugárzású TV adást (azaz a Mindig TV-t) az otthonukon kívül, például második lakásban, hétvégi házban, nyaralóban, lakókocsiban, hajón?</t>
  </si>
  <si>
    <t>A (leggyakrabban használt) hagyományos, otthoni TV-elõfizetés milyen vételi módot biztosít Önöknek?</t>
  </si>
  <si>
    <t>kábeltévé</t>
  </si>
  <si>
    <t>IPTV</t>
  </si>
  <si>
    <t>parabola antenna / „tányéros” tévé</t>
  </si>
  <si>
    <t>kódolt, fizetõs, földfelszíni elõfizetés</t>
  </si>
  <si>
    <t>Mennyire elégedettek Önök a hagyományos, otthoni TV-szolgáltatással a következő szempontok szerint? - Havi elõfizetési díjával</t>
  </si>
  <si>
    <t>Mennyire elégedettek Önök a hagyományos, otthoni TV-szolgáltatással a következő szempontok szerint? - A szolgáltatás folyamatosságával, hibamentes mûködésével</t>
  </si>
  <si>
    <t>Mennyire elégedettek Önök a hagyományos, otthoni TV-szolgáltatással a következő szempontok szerint? - A csatornakínálattal</t>
  </si>
  <si>
    <t>Mennyire elégedettek Önök a hagyományos, otthoni TV-szolgáltatással a következő szempontok szerint? - Összességében mennyire elégedettek a TV-szolgáltatással?</t>
  </si>
  <si>
    <t>Tervezik-e, hogy az elkövetkezõ egy évben felbontják a szerzõdést a jelenlegi hagyományos, otthoni TV-szolgáltatóval, akár úgy, hogy azután nem lesz hagyományos otthoni TV-elõfizetésük, akár úgy, hogy más szolgáltatóhoz mennek át?</t>
  </si>
  <si>
    <t>igen, megszüntetjük a hagyományos itthoni tévé-elõfizetést, és egyáltalán nem nézünk itthon TV-t</t>
  </si>
  <si>
    <t>igen, áttérünk streaming filmszolgáltatásra vagy online bárhonnan elérhetõ TV-szolgáltatásra</t>
  </si>
  <si>
    <t>nem tervezzük</t>
  </si>
  <si>
    <t>Ön általában megnézi a távközlési szolgáltatásainak számláit? (Ha emailben kapja, akkor arra gondoljon!)</t>
  </si>
  <si>
    <t>alaposan megnézi</t>
  </si>
  <si>
    <t>csak felületesen nézi meg</t>
  </si>
  <si>
    <t>nem szokta megnézni</t>
  </si>
  <si>
    <t>Általában el tud Ön igazodni a távközlési szolgáltatások számláin, tudja ellenõrizni a kiadásait a számlák alapján?</t>
  </si>
  <si>
    <t>könnyen eligazodik a számlákon</t>
  </si>
  <si>
    <t>kis nehézséggel, de eligazodik a számlákon</t>
  </si>
  <si>
    <t>nehezen, de eligazodik a számlákon</t>
  </si>
  <si>
    <t>nem tud eligazodni a számlákon</t>
  </si>
  <si>
    <t>Honnan tájékozódnak Önök a távközlési szolgáltatók kínálatáról, ha új csomagra vagy szolgáltatásra szeretnének elõfizetni?</t>
  </si>
  <si>
    <t>a szolgáltatók honlapjáról</t>
  </si>
  <si>
    <t>közösségi oldalakról</t>
  </si>
  <si>
    <t>internetes hírportálokról</t>
  </si>
  <si>
    <t>távközlési árakat összehasonlító internetes oldalakról</t>
  </si>
  <si>
    <t>az NMHH (Nemzeti Média- és Hírközlési Hatóság) oldaláról</t>
  </si>
  <si>
    <t>tévé, rádió, sajtó reklámokból</t>
  </si>
  <si>
    <t>szórólapokból, utcai plakátokról</t>
  </si>
  <si>
    <t>számlalevélbõl, szolgáltató hírlevelébõl</t>
  </si>
  <si>
    <t>személyesen a szolgáltató ügyfélszolgálatán</t>
  </si>
  <si>
    <t>telefonon a szolgáltatótól</t>
  </si>
  <si>
    <t>ismerõsöktõl, barátoktól</t>
  </si>
  <si>
    <t>szolgáltatók mobilalkalmazásán keresztül</t>
  </si>
  <si>
    <t>egyéb módon, éspedig…</t>
  </si>
  <si>
    <t>sehonnan</t>
  </si>
  <si>
    <t>Elõfordult már Önnel, hogy kíváncsi volt valamire az otthoni internet-, telefon- vagy TV-elõfizetésére vonatkozóan, és ezért megpróbált utánanézni annak a dolognak az (általános vagy egyedi) elõfizetõi szerzõdésben?</t>
  </si>
  <si>
    <t>többször is elõfordult</t>
  </si>
  <si>
    <t>egyszer fordult elõ</t>
  </si>
  <si>
    <t>még soha nem fordult elõ</t>
  </si>
  <si>
    <t>Amikor Ön legutóbb kíváncsi volt valamire az otthoni internet-, telefon- vagy TV-elõfizetésére vonatkozóan, megtalálta a keresett információt az elõfizetõi szerzõdésben?</t>
  </si>
  <si>
    <t>könnyen megtaláltam</t>
  </si>
  <si>
    <t>nehezen, de megtaláltam</t>
  </si>
  <si>
    <t>nem találtam meg</t>
  </si>
  <si>
    <t>Elõfordult már Önnel, hogy kíváncsi volt, mekkora a sebessége az Ön által használt otthoni (vezetékes vagy vezeték nélküli, de helyhez kötött) internetkapcsolatnak, és ezért valamely weboldalon vagy applikációval letesztelte, megmérte?</t>
  </si>
  <si>
    <t>Elõfordult már Önnel, hogy kíváncsi volt valamire a mobiltelefonos mobil internet-elõfizetésére vonatkozóan, és ezért megpróbált utánanézni annak a dolognak az (általános vagy egyedi) elõfizetõi szerzõdésben?</t>
  </si>
  <si>
    <t>Amikor Ön legutóbb kíváncsi volt valamire a mobiltelefonnal használt mobilinternet-elõfizetésére vonatkozóan, megtalálta a keresett információt az elõfizetõi szerzõdésben</t>
  </si>
  <si>
    <t>Elõfordult már Önnel, hogy kíváncsi volt, mekkora a sebessége az Ön által mobiltelefonnal használt mobilinternet internetkapcsolatnak, és ezért valamely weboldalon vagy applikációval letesztelte, megmérte?</t>
  </si>
  <si>
    <t>elõfordult</t>
  </si>
  <si>
    <t>nem fordult elõ</t>
  </si>
  <si>
    <t>Hallott Ön olyan szolgáltatóktól független weboldalakról, alkalmazásokról, amelyeken a fogyasztók összehasonlíthatják az egyes távközlési csomagokat?</t>
  </si>
  <si>
    <t>Hallott Ön a Nemzeti Média- és Hírközlési Hatóság (az NMHH) alkalmazásairól, amelyek megkönnyítik a fogyasztók tájékozódását a távközlési csomagok választásában?</t>
  </si>
  <si>
    <t>Hallott Ön a következő NMHH-s alkalmazásokról?- átlagos havi költségmutató (ÁHK)</t>
  </si>
  <si>
    <t>Hallott Ön a következő NMHH-s alkalmazásokról?- Kisokos</t>
  </si>
  <si>
    <t>Hallott Ön a következő NMHH-s alkalmazásokról?- szélessáv.net</t>
  </si>
  <si>
    <t>Használta Ön már ezt az alkalmazást? - átlagos havi költségmutató (ÁHK)</t>
  </si>
  <si>
    <t>Használta Ön már ezt az alkalmazást? - Kisokos</t>
  </si>
  <si>
    <t>Használta Ön már ezt az alkalmazást? - szélessáv.net</t>
  </si>
  <si>
    <t>Az elmúlt egy évben tapasztalt-e Ön vagy hozzátartozója bármilyen problémát a ... szolgáltatással vagy annak szolgáltatójával kapcsolatban? - mobiltelefon hangszolgáltatás</t>
  </si>
  <si>
    <t>tapasztalt problémát</t>
  </si>
  <si>
    <t>nem tapasztalt problémát</t>
  </si>
  <si>
    <t>Az elmúlt egy évben tapasztalt-e Ön vagy hozzátartozója bármilyen problémát a ... szolgáltatással vagy annak szolgáltatójával kapcsolatban? - mobiltelefonos mobilinternet-szolgáltatás</t>
  </si>
  <si>
    <t>Az elmúlt egy évben tapasztalt-e Ön vagy hozzátartozója bármilyen problémát a ... szolgáltatással vagy annak szolgáltatójával kapcsolatban? - otthoni internet</t>
  </si>
  <si>
    <t>Az elmúlt egy évben tapasztalt-e Ön vagy hozzátartozója bármilyen problémát a ... szolgáltatással vagy annak szolgáltatójával kapcsolatban? - fizetõs televízió</t>
  </si>
  <si>
    <t>Az elmúlt egy évben tapasztalt-e Ön vagy hozzátartozója bármilyen problémát a ... szolgáltatással vagy annak szolgáltatójával kapcsolatban? - otthoni (vezetékes) telefon</t>
  </si>
  <si>
    <t>Fordult Ön vagy hozzátartozója ezzel a problémával kapcsolatban a szolgáltatójához akár személyesen, telefonon, emailben vagy más módon? - mobiltelefon hangszolgáltatás</t>
  </si>
  <si>
    <t>fordult a szolgáltatóhoz</t>
  </si>
  <si>
    <t>nem fordult a szolgáltatóhoz</t>
  </si>
  <si>
    <t>Fordult Ön vagy hozzátartozója ezzel a problémával kapcsolatban a szolgáltatójához akár személyesen, telefonon, emailben vagy más módon? - mobiltelefon mobilinternet-szolgáltatás</t>
  </si>
  <si>
    <t>Fordult Ön vagy hozzátartozója ezzel a problémával kapcsolatban a szolgáltatójához akár személyesen, telefonon, emailben vagy más módon? - otthoni internet</t>
  </si>
  <si>
    <t>Fordult Ön vagy hozzátartozója ezzel a problémával kapcsolatban a szolgáltatójához akár személyesen, telefonon, emailben vagy más módon? - fizetõs televízió</t>
  </si>
  <si>
    <t>Fordult Ön vagy hozzátartozója ezzel a problémával kapcsolatban a szolgáltatójához akár személyesen, telefonon, emailben vagy más módon? - otthoni (vezetékes) telefon</t>
  </si>
  <si>
    <t>A probléma a bejelentés után szinte azonnal megoldódott, további utánajárás után megoldódott vagy nem oldódott meg? - mobiltelefon hangszolgáltatás</t>
  </si>
  <si>
    <t>szinte azonnal megoldódott</t>
  </si>
  <si>
    <t>további utána-járás után megoldódott</t>
  </si>
  <si>
    <t>nem oldódott meg</t>
  </si>
  <si>
    <t>A probléma a bejelentés után szinte azonnal megoldódott, további utánajárás után megoldódott vagy nem oldódott meg? - mobiltelefon mobilinternet-szolgáltatás</t>
  </si>
  <si>
    <t>A probléma a bejelentés után szinte azonnal megoldódott, további utánajárás után megoldódott vagy nem oldódott meg? - otthoni internet</t>
  </si>
  <si>
    <t>A probléma a bejelentés után szinte azonnal megoldódott, további utánajárás után megoldódott vagy nem oldódott meg? - fizetõs televízió</t>
  </si>
  <si>
    <t>A probléma a bejelentés után szinte azonnal megoldódott, további utánajárás után megoldódott vagy nem oldódott meg? - otthoni (vezetékes) telefon</t>
  </si>
  <si>
    <t>Váltottak Önök otthoni TV-, internet vagy telefon-szolgáltatót az elmúlt 12 hónapban, tehát átvitték-e az elõfizetésüket egy másik szolgáltatóhoz?</t>
  </si>
  <si>
    <t>igen, otthoni internet-szolgáltatót</t>
  </si>
  <si>
    <t>igen, fizetõs televízió-szolgáltatót</t>
  </si>
  <si>
    <t>igen, otthoni (vezetékes) telefon-szolgáltatót</t>
  </si>
  <si>
    <t>Miért váltottak szolgáltatót?</t>
  </si>
  <si>
    <t>Költözés miatt</t>
  </si>
  <si>
    <t>Jobb ajánlatot kaptunk a másik szolgáltatótól</t>
  </si>
  <si>
    <t>Elégedetlenek voltunk az elõzõ szolgáltatóval</t>
  </si>
  <si>
    <t>Szerettük volna, ha egy szolgáltatónál van minden elõfizetésünk</t>
  </si>
  <si>
    <t>Az elõzõ szolgáltató megszûnt / átalakult</t>
  </si>
  <si>
    <t>Mennyire volt egyszerû a szolgáltatóváltás?</t>
  </si>
  <si>
    <t>Súlyozatlan N</t>
  </si>
  <si>
    <t>N</t>
  </si>
  <si>
    <t>1 Gbyte alatt</t>
  </si>
  <si>
    <t>Sor%</t>
  </si>
  <si>
    <t>ID</t>
  </si>
  <si>
    <t>tábla</t>
  </si>
  <si>
    <t>kérdés</t>
  </si>
  <si>
    <t>TELEKOMMUNIKÁCIÓS SZOLGÁLTATÁSOK IGÉNYBEVÉTELE</t>
  </si>
  <si>
    <t>CSOMAGOK IGÉNYBEVÉTELE</t>
  </si>
  <si>
    <t>MOBILTELEFON</t>
  </si>
  <si>
    <t xml:space="preserve">Mennyire elégedett Ön a mobiltelefonnal használt mobilinternet esetében a következőkel? </t>
  </si>
  <si>
    <t>HELYHEZ KÖTÖTT TELEFON</t>
  </si>
  <si>
    <t>IT ESZKÖZÖK</t>
  </si>
  <si>
    <t>LSI MOBILINTERNET</t>
  </si>
  <si>
    <t>HELYHEZ KÖTÖTT INTERNET</t>
  </si>
  <si>
    <t>TV-SZOLGÁLTATÁS</t>
  </si>
  <si>
    <t>FOGYASZTÓI TUDATOSSÁG</t>
  </si>
  <si>
    <t>A HÁZTARTÁS TELEKOMMUNIKÁCIÓS KÖLTSÉGEI</t>
  </si>
  <si>
    <t xml:space="preserve">AZ ELEKTRONIKUS HÍRKÖZLÉSI PIAC FOGYASZTÓINAK VIZSGÁLATA
Háztartási felmérés - 2025.
</t>
  </si>
  <si>
    <t xml:space="preserve">Mennyire elégedett a mobilinternettel, melyhez nem kapcsolódik mobil hanghívás-szolgáltatás...? </t>
  </si>
  <si>
    <t>Mennyire elégedettek Önök az otthoni (vezetékes vagy vezeték nélküli, de helyhez kötött) internettel a következő szempontok szerint?</t>
  </si>
  <si>
    <t>Mennyire elégedettek Önök a hagyományos, otthoni TV-szolgáltatással a következő szempontok szerint?</t>
  </si>
  <si>
    <t>Mennyire elégedett Ön a mobiltelefonnal használt mobilinternet esetében a következőkel? - 
A szolgáltatás díjával</t>
  </si>
  <si>
    <t>Vissza</t>
  </si>
  <si>
    <t xml:space="preserve">Rendelkeznek-e Önök ebben a lakásban otthoni (vezetékes vagy vezeték nélküli, de helyhez kötött) internet-elõfizetéssel? </t>
  </si>
  <si>
    <t xml:space="preserve">Rendelkeznek-e Önök olyan mobilinternet-elõfizetéssel, melyhez mobil hanghívás szolgáltatás nem kapcsolódik, és jellemzõen laptoppal, táblagéppel használják? </t>
  </si>
  <si>
    <t xml:space="preserve">Az Ön által második leggyarabban használt mobil SIM-kártya flottás vagy sem? </t>
  </si>
  <si>
    <t>Teljes költés - helyhez kötött telefon</t>
  </si>
  <si>
    <t>Teljes költés - helyhez kötött internet</t>
  </si>
  <si>
    <t>Teljes költés - hagyományos fizetős tv</t>
  </si>
  <si>
    <t>Teljes költés - LSI</t>
  </si>
  <si>
    <t>Teljes költés - online tv</t>
  </si>
  <si>
    <t>Teljes költés - streaming</t>
  </si>
  <si>
    <t>Átlag (Ft)</t>
  </si>
  <si>
    <t>Összes (Ft)</t>
  </si>
  <si>
    <t>Teljes költés - mobil szolgáltatások</t>
  </si>
  <si>
    <t>A csomagban igénybe vett szolgáltatások teljes költsége</t>
  </si>
  <si>
    <t>A háztartások teljes telekommunikációs költsége - hk telefon+hk internet+fizetős tv+lsi+mobil (készülék és vásárlás nélkül)</t>
  </si>
  <si>
    <t>A háztartások teljes telekommunikációs költsége - 
hk telefon+hk internet+fizetős tv+lsi+mobil (készülék és vásárlás nélkül)</t>
  </si>
  <si>
    <t>Teljes költés  - mobil szolgáltatások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</si>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</sst>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###0"/>
    <numFmt numFmtId="165" formatCode="###0.0%"/>
    <numFmt numFmtId="166" formatCode="###0.0"/>
    <numFmt numFmtId="167" formatCode="###0%"/>
    <numFmt numFmtId="168" formatCode="0.0"/>
  </numFmts>
  <fonts count="25" x14ac:knownFonts="1">
    <font>
      <sz val="10"/>
      <name val="Arial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b/>
      <sz val="9"/>
      <color theme="3" tint="9.9978637043366805E-2"/>
      <name val="Arial"/>
      <family val="2"/>
      <charset val="238"/>
    </font>
    <font>
      <sz val="9"/>
      <color theme="3" tint="9.9978637043366805E-2"/>
      <name val="Arial"/>
      <family val="2"/>
      <charset val="238"/>
    </font>
    <font>
      <b/>
      <sz val="9"/>
      <color rgb="FF0000FF"/>
      <name val="Arial"/>
      <family val="2"/>
      <charset val="238"/>
    </font>
    <font>
      <b/>
      <sz val="9"/>
      <color rgb="FFFF000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6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theme="4" tint="-0.499984740745262"/>
      <name val="Arial"/>
      <family val="2"/>
      <charset val="238"/>
    </font>
    <font>
      <b/>
      <sz val="11"/>
      <color theme="4" tint="-0.499984740745262"/>
      <name val="Arial"/>
      <family val="2"/>
      <charset val="238"/>
    </font>
    <font>
      <b/>
      <u/>
      <sz val="18"/>
      <color theme="10"/>
      <name val="Arial"/>
      <family val="2"/>
      <charset val="238"/>
    </font>
    <font>
      <b/>
      <u/>
      <sz val="18"/>
      <color indexed="6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" fillId="0" borderId="0"/>
  </cellStyleXfs>
  <cellXfs count="76">
    <xf numFmtId="0" fontId="0" fillId="0" borderId="0" xfId="0"/>
    <xf numFmtId="0" fontId="1" fillId="0" borderId="0" xfId="0" applyFont="1"/>
    <xf numFmtId="0" fontId="3" fillId="0" borderId="0" xfId="0" applyFont="1"/>
    <xf numFmtId="0" fontId="5" fillId="0" borderId="0" xfId="0" applyFont="1"/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6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right" vertical="top"/>
    </xf>
    <xf numFmtId="0" fontId="7" fillId="2" borderId="1" xfId="0" applyFont="1" applyFill="1" applyBorder="1" applyAlignment="1">
      <alignment horizontal="left" vertical="top"/>
    </xf>
    <xf numFmtId="166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8" fillId="0" borderId="1" xfId="0" applyNumberFormat="1" applyFont="1" applyBorder="1" applyAlignment="1">
      <alignment horizontal="right" vertical="top"/>
    </xf>
    <xf numFmtId="165" fontId="9" fillId="0" borderId="1" xfId="0" applyNumberFormat="1" applyFont="1" applyBorder="1" applyAlignment="1">
      <alignment horizontal="right" vertical="top"/>
    </xf>
    <xf numFmtId="167" fontId="8" fillId="0" borderId="1" xfId="0" applyNumberFormat="1" applyFont="1" applyBorder="1" applyAlignment="1">
      <alignment horizontal="right" vertical="top"/>
    </xf>
    <xf numFmtId="167" fontId="9" fillId="0" borderId="1" xfId="0" applyNumberFormat="1" applyFont="1" applyBorder="1" applyAlignment="1">
      <alignment horizontal="right" vertical="top"/>
    </xf>
    <xf numFmtId="0" fontId="5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5" fillId="0" borderId="0" xfId="0" applyFont="1" applyAlignment="1">
      <alignment horizontal="center" vertical="top"/>
    </xf>
    <xf numFmtId="0" fontId="11" fillId="4" borderId="0" xfId="2" applyFill="1" applyAlignment="1">
      <alignment vertical="top" wrapText="1"/>
    </xf>
    <xf numFmtId="0" fontId="13" fillId="4" borderId="0" xfId="0" applyFont="1" applyFill="1" applyAlignment="1">
      <alignment vertical="top" wrapText="1"/>
    </xf>
    <xf numFmtId="0" fontId="0" fillId="0" borderId="0" xfId="0" applyAlignment="1">
      <alignment wrapText="1"/>
    </xf>
    <xf numFmtId="0" fontId="10" fillId="0" borderId="0" xfId="1"/>
    <xf numFmtId="0" fontId="5" fillId="0" borderId="0" xfId="0" applyFont="1" applyAlignment="1">
      <alignment horizontal="center" vertical="top" wrapText="1"/>
    </xf>
    <xf numFmtId="168" fontId="8" fillId="0" borderId="1" xfId="0" applyNumberFormat="1" applyFont="1" applyBorder="1" applyAlignment="1">
      <alignment horizontal="right" vertical="top"/>
    </xf>
    <xf numFmtId="166" fontId="8" fillId="0" borderId="1" xfId="0" applyNumberFormat="1" applyFont="1" applyBorder="1" applyAlignment="1">
      <alignment horizontal="right" vertical="top"/>
    </xf>
    <xf numFmtId="166" fontId="9" fillId="0" borderId="1" xfId="0" applyNumberFormat="1" applyFont="1" applyBorder="1" applyAlignment="1">
      <alignment horizontal="right" vertical="top"/>
    </xf>
    <xf numFmtId="168" fontId="2" fillId="0" borderId="1" xfId="0" applyNumberFormat="1" applyFont="1" applyBorder="1" applyAlignment="1">
      <alignment horizontal="right" vertical="top"/>
    </xf>
    <xf numFmtId="168" fontId="9" fillId="0" borderId="1" xfId="0" applyNumberFormat="1" applyFont="1" applyBorder="1" applyAlignment="1">
      <alignment horizontal="right" vertical="top"/>
    </xf>
    <xf numFmtId="168" fontId="1" fillId="0" borderId="0" xfId="0" applyNumberFormat="1" applyFont="1"/>
    <xf numFmtId="0" fontId="2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6" fillId="2" borderId="2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165" fontId="2" fillId="0" borderId="2" xfId="0" applyNumberFormat="1" applyFont="1" applyBorder="1" applyAlignment="1">
      <alignment horizontal="right" vertical="top"/>
    </xf>
    <xf numFmtId="0" fontId="7" fillId="2" borderId="2" xfId="0" applyFont="1" applyFill="1" applyBorder="1" applyAlignment="1">
      <alignment horizontal="left" vertical="top"/>
    </xf>
    <xf numFmtId="0" fontId="1" fillId="0" borderId="0" xfId="0" applyFont="1" applyAlignment="1">
      <alignment wrapText="1"/>
    </xf>
    <xf numFmtId="0" fontId="1" fillId="0" borderId="0" xfId="3"/>
    <xf numFmtId="0" fontId="1" fillId="0" borderId="0" xfId="0" applyFont="1" applyAlignment="1">
      <alignment vertical="top" wrapText="1"/>
    </xf>
    <xf numFmtId="0" fontId="18" fillId="0" borderId="0" xfId="0" applyFont="1"/>
    <xf numFmtId="0" fontId="19" fillId="0" borderId="0" xfId="0" applyFont="1"/>
    <xf numFmtId="0" fontId="20" fillId="0" borderId="0" xfId="0" applyFont="1"/>
    <xf numFmtId="164" fontId="22" fillId="0" borderId="1" xfId="0" applyNumberFormat="1" applyFont="1" applyBorder="1" applyAlignment="1">
      <alignment horizontal="right" vertical="top"/>
    </xf>
    <xf numFmtId="165" fontId="22" fillId="0" borderId="1" xfId="0" applyNumberFormat="1" applyFont="1" applyBorder="1" applyAlignment="1">
      <alignment horizontal="right" vertical="top"/>
    </xf>
    <xf numFmtId="0" fontId="21" fillId="0" borderId="0" xfId="0" applyFont="1"/>
    <xf numFmtId="168" fontId="22" fillId="0" borderId="1" xfId="0" applyNumberFormat="1" applyFont="1" applyBorder="1" applyAlignment="1">
      <alignment horizontal="right" vertical="top"/>
    </xf>
    <xf numFmtId="164" fontId="23" fillId="0" borderId="2" xfId="3" applyNumberFormat="1" applyFont="1" applyBorder="1" applyAlignment="1">
      <alignment horizontal="right" vertical="top"/>
    </xf>
    <xf numFmtId="3" fontId="23" fillId="0" borderId="2" xfId="3" applyNumberFormat="1" applyFont="1" applyBorder="1" applyAlignment="1">
      <alignment horizontal="right" vertical="top"/>
    </xf>
    <xf numFmtId="0" fontId="24" fillId="0" borderId="0" xfId="3" applyFont="1"/>
    <xf numFmtId="164" fontId="23" fillId="0" borderId="2" xfId="0" applyNumberFormat="1" applyFont="1" applyBorder="1" applyAlignment="1">
      <alignment horizontal="right" vertical="top"/>
    </xf>
    <xf numFmtId="165" fontId="23" fillId="0" borderId="2" xfId="0" applyNumberFormat="1" applyFont="1" applyBorder="1" applyAlignment="1">
      <alignment horizontal="right" vertical="top"/>
    </xf>
    <xf numFmtId="0" fontId="24" fillId="0" borderId="0" xfId="0" applyFont="1"/>
    <xf numFmtId="164" fontId="23" fillId="0" borderId="1" xfId="0" applyNumberFormat="1" applyFont="1" applyBorder="1" applyAlignment="1">
      <alignment horizontal="right" vertical="top"/>
    </xf>
    <xf numFmtId="165" fontId="23" fillId="0" borderId="1" xfId="0" applyNumberFormat="1" applyFont="1" applyBorder="1" applyAlignment="1">
      <alignment horizontal="right" vertical="top"/>
    </xf>
    <xf numFmtId="168" fontId="23" fillId="0" borderId="1" xfId="0" applyNumberFormat="1" applyFont="1" applyBorder="1" applyAlignment="1">
      <alignment horizontal="right" vertical="top"/>
    </xf>
    <xf numFmtId="167" fontId="23" fillId="0" borderId="1" xfId="0" applyNumberFormat="1" applyFont="1" applyBorder="1" applyAlignment="1">
      <alignment horizontal="right" vertical="top"/>
    </xf>
    <xf numFmtId="166" fontId="23" fillId="0" borderId="1" xfId="0" applyNumberFormat="1" applyFont="1" applyBorder="1" applyAlignment="1">
      <alignment horizontal="right" vertical="top"/>
    </xf>
    <xf numFmtId="0" fontId="23" fillId="0" borderId="1" xfId="0" applyFont="1" applyBorder="1" applyAlignment="1">
      <alignment horizontal="right" vertical="top"/>
    </xf>
    <xf numFmtId="168" fontId="21" fillId="0" borderId="0" xfId="0" applyNumberFormat="1" applyFont="1"/>
    <xf numFmtId="0" fontId="14" fillId="3" borderId="0" xfId="0" applyFont="1" applyFill="1" applyAlignment="1">
      <alignment horizontal="left" vertical="center"/>
    </xf>
    <xf numFmtId="0" fontId="12" fillId="4" borderId="0" xfId="2" applyFont="1" applyFill="1" applyAlignment="1">
      <alignment horizontal="left" vertical="top" wrapText="1"/>
    </xf>
    <xf numFmtId="0" fontId="15" fillId="3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left" vertical="top" wrapText="1"/>
    </xf>
    <xf numFmtId="0" fontId="16" fillId="2" borderId="1" xfId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17" fillId="2" borderId="1" xfId="1" applyFont="1" applyFill="1" applyBorder="1" applyAlignment="1">
      <alignment horizontal="center" vertical="center" wrapText="1"/>
    </xf>
    <xf numFmtId="168" fontId="22" fillId="0" borderId="1" xfId="0" applyNumberFormat="1" applyFont="1" applyBorder="1" applyAlignment="1">
      <alignment horizontal="center" wrapText="1"/>
    </xf>
    <xf numFmtId="168" fontId="2" fillId="0" borderId="1" xfId="0" applyNumberFormat="1" applyFont="1" applyBorder="1" applyAlignment="1">
      <alignment horizontal="center" wrapText="1"/>
    </xf>
    <xf numFmtId="0" fontId="6" fillId="2" borderId="2" xfId="0" applyFont="1" applyFill="1" applyBorder="1" applyAlignment="1">
      <alignment horizontal="left" vertical="top" wrapText="1"/>
    </xf>
    <xf numFmtId="0" fontId="17" fillId="2" borderId="2" xfId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4" fillId="0" borderId="0" xfId="3" applyFont="1" applyAlignment="1">
      <alignment horizontal="center" wrapText="1"/>
    </xf>
    <xf numFmtId="0" fontId="4" fillId="0" borderId="3" xfId="3" applyFont="1" applyBorder="1" applyAlignment="1">
      <alignment horizontal="center" wrapText="1"/>
    </xf>
  </cellXfs>
  <cellStyles count="4">
    <cellStyle name="Hivatkozás" xfId="1" builtinId="8"/>
    <cellStyle name="Hivatkozás 2" xfId="2" xr:uid="{E2831275-2FC0-42A3-AE03-A9718B8A7FBD}"/>
    <cellStyle name="Normál" xfId="0" builtinId="0"/>
    <cellStyle name="Normál 2" xfId="3" xr:uid="{530308E2-E298-470B-B034-B23615D73F42}"/>
  </cellStyles>
  <dxfs count="0"/>
  <tableStyles count="1" defaultTableStyle="TableStyleMedium2" defaultPivotStyle="PivotStyleLight16">
    <tableStyle name="Invisible" pivot="0" table="0" count="0" xr9:uid="{763399F5-3CC8-42A9-A887-E5C305ECA098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264A60"/>
      <rgbColor rgb="00F9F9FB"/>
      <rgbColor rgb="00152935"/>
      <rgbColor rgb="00E0E0E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theme" Target="theme/theme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6848476</xdr:colOff>
      <xdr:row>0</xdr:row>
      <xdr:rowOff>19051</xdr:rowOff>
    </xdr:from>
    <xdr:to>
      <xdr:col>2</xdr:col>
      <xdr:colOff>8753476</xdr:colOff>
      <xdr:row>3</xdr:row>
      <xdr:rowOff>142876</xdr:rowOff>
    </xdr:to>
    <xdr:pic>
      <xdr:nvPicPr>
        <xdr:cNvPr id="2" name="Kép 1" descr="A képen szöveg, toll, íróeszköz, Betűtípus látható&#10;&#10;Automatikusan generált leírás">
          <a:extLst>
            <a:ext uri="{FF2B5EF4-FFF2-40B4-BE49-F238E27FC236}">
              <a16:creationId xmlns:a16="http://schemas.microsoft.com/office/drawing/2014/main" id="{2D6151D2-824F-43E4-A70F-F1F45EB35FA3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8001001" y="19051"/>
          <a:ext cx="1905000" cy="6096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12171-A425-457E-BB0B-C7291D6839BE}">
  <sheetPr codeName="Munka139"/>
  <dimension ref="A1:H164"/>
  <sheetViews>
    <sheetView showGridLines="0" workbookViewId="0">
      <selection activeCell="B18" sqref="B18"/>
    </sheetView>
  </sheetViews>
  <sheetFormatPr defaultRowHeight="12.75" x14ac:dyDescent="0.2"/>
  <cols>
    <col min="1" max="1" width="4.140625" customWidth="1"/>
    <col min="3" max="3" width="205.42578125" style="22" customWidth="1"/>
  </cols>
  <sheetData>
    <row r="1" spans="1:8" s="18" customFormat="1" x14ac:dyDescent="0.2">
      <c r="A1" s="20"/>
      <c r="B1" s="61" t="s">
        <v>462</v>
      </c>
      <c r="C1" s="61"/>
      <c r="D1" s="17"/>
      <c r="E1" s="17"/>
      <c r="F1" s="17"/>
      <c r="G1" s="17"/>
      <c r="H1" s="17"/>
    </row>
    <row r="2" spans="1:8" s="18" customFormat="1" x14ac:dyDescent="0.2">
      <c r="A2" s="21"/>
      <c r="B2" s="61"/>
      <c r="C2" s="61"/>
    </row>
    <row r="3" spans="1:8" s="18" customFormat="1" x14ac:dyDescent="0.2">
      <c r="A3" s="21"/>
      <c r="B3" s="61"/>
      <c r="C3" s="61"/>
    </row>
    <row r="4" spans="1:8" s="18" customFormat="1" x14ac:dyDescent="0.2">
      <c r="A4" s="21"/>
      <c r="B4" s="61"/>
      <c r="C4" s="61"/>
    </row>
    <row r="5" spans="1:8" s="18" customFormat="1" x14ac:dyDescent="0.2"/>
    <row r="7" spans="1:8" x14ac:dyDescent="0.2">
      <c r="A7" s="19" t="s">
        <v>448</v>
      </c>
      <c r="B7" s="19" t="s">
        <v>449</v>
      </c>
      <c r="C7" s="24" t="s">
        <v>450</v>
      </c>
    </row>
    <row r="8" spans="1:8" s="18" customFormat="1" ht="15" x14ac:dyDescent="0.2">
      <c r="A8" s="62" t="s">
        <v>451</v>
      </c>
      <c r="B8" s="62"/>
      <c r="C8" s="62"/>
    </row>
    <row r="9" spans="1:8" x14ac:dyDescent="0.2">
      <c r="A9">
        <v>1</v>
      </c>
      <c r="B9" s="23" t="str">
        <f>HYPERLINK("#'table1'!A1","table1")</f>
        <v>table1</v>
      </c>
      <c r="C9" s="22" t="s">
        <v>0</v>
      </c>
    </row>
    <row r="10" spans="1:8" x14ac:dyDescent="0.2">
      <c r="A10">
        <v>2</v>
      </c>
      <c r="B10" s="23" t="str">
        <f>HYPERLINK("#'table2'!A1","table2")</f>
        <v>table2</v>
      </c>
      <c r="C10" s="22" t="s">
        <v>74</v>
      </c>
    </row>
    <row r="11" spans="1:8" x14ac:dyDescent="0.2">
      <c r="A11">
        <v>3</v>
      </c>
      <c r="B11" s="23" t="str">
        <f>HYPERLINK("#'table3'!A1","table3")</f>
        <v>table3</v>
      </c>
      <c r="C11" s="22" t="s">
        <v>80</v>
      </c>
    </row>
    <row r="12" spans="1:8" x14ac:dyDescent="0.2">
      <c r="A12">
        <v>4</v>
      </c>
      <c r="B12" s="23" t="str">
        <f>HYPERLINK("#'table4'!A1","table4")</f>
        <v>table4</v>
      </c>
      <c r="C12" s="22" t="s">
        <v>81</v>
      </c>
    </row>
    <row r="13" spans="1:8" x14ac:dyDescent="0.2">
      <c r="A13">
        <v>5</v>
      </c>
      <c r="B13" s="23" t="str">
        <f>HYPERLINK("#'table5'!A1","table5")</f>
        <v>table5</v>
      </c>
      <c r="C13" s="37" t="s">
        <v>468</v>
      </c>
    </row>
    <row r="14" spans="1:8" x14ac:dyDescent="0.2">
      <c r="A14">
        <v>6</v>
      </c>
      <c r="B14" s="23" t="str">
        <f>HYPERLINK("#'table6'!A1","table6")</f>
        <v>table6</v>
      </c>
      <c r="C14" s="22" t="s">
        <v>87</v>
      </c>
    </row>
    <row r="15" spans="1:8" x14ac:dyDescent="0.2">
      <c r="A15">
        <v>7</v>
      </c>
      <c r="B15" s="23" t="str">
        <f>HYPERLINK("#'table7'!A1","table7")</f>
        <v>table7</v>
      </c>
      <c r="C15" s="37" t="s">
        <v>469</v>
      </c>
    </row>
    <row r="16" spans="1:8" x14ac:dyDescent="0.2">
      <c r="A16">
        <v>8</v>
      </c>
      <c r="B16" s="23" t="str">
        <f>HYPERLINK("#'table8'!A1","table8")</f>
        <v>table8</v>
      </c>
      <c r="C16" s="22" t="s">
        <v>89</v>
      </c>
    </row>
    <row r="17" spans="1:3" x14ac:dyDescent="0.2">
      <c r="A17">
        <v>9</v>
      </c>
      <c r="B17" s="23" t="str">
        <f>HYPERLINK("#'table9'!A1","table9")</f>
        <v>table9</v>
      </c>
      <c r="C17" s="22" t="s">
        <v>90</v>
      </c>
    </row>
    <row r="18" spans="1:3" x14ac:dyDescent="0.2">
      <c r="A18">
        <v>10</v>
      </c>
      <c r="B18" s="23" t="str">
        <f>HYPERLINK("#'table10'!A1","table10")</f>
        <v>table10</v>
      </c>
      <c r="C18" s="22" t="s">
        <v>93</v>
      </c>
    </row>
    <row r="19" spans="1:3" x14ac:dyDescent="0.2">
      <c r="A19">
        <v>11</v>
      </c>
      <c r="B19" s="23" t="str">
        <f>HYPERLINK("#'table11'!A1","table11")</f>
        <v>table11</v>
      </c>
      <c r="C19" s="22" t="s">
        <v>107</v>
      </c>
    </row>
    <row r="20" spans="1:3" x14ac:dyDescent="0.2">
      <c r="A20">
        <v>12</v>
      </c>
      <c r="B20" s="23" t="str">
        <f>HYPERLINK("#'table12'!A1","table12")</f>
        <v>table12</v>
      </c>
      <c r="C20" s="22" t="s">
        <v>116</v>
      </c>
    </row>
    <row r="21" spans="1:3" x14ac:dyDescent="0.2">
      <c r="A21">
        <v>13</v>
      </c>
      <c r="B21" s="23" t="str">
        <f>HYPERLINK("#'table13'!A1","table13")</f>
        <v>table13</v>
      </c>
      <c r="C21" s="22" t="s">
        <v>119</v>
      </c>
    </row>
    <row r="22" spans="1:3" x14ac:dyDescent="0.2">
      <c r="A22">
        <v>14</v>
      </c>
      <c r="B22" s="23" t="str">
        <f>HYPERLINK("#'table14'!A1","table14")</f>
        <v>table14</v>
      </c>
      <c r="C22" s="22" t="s">
        <v>120</v>
      </c>
    </row>
    <row r="23" spans="1:3" x14ac:dyDescent="0.2">
      <c r="A23">
        <v>15</v>
      </c>
      <c r="B23" s="23" t="str">
        <f>HYPERLINK("#'table15'!A1","table15")</f>
        <v>table15</v>
      </c>
      <c r="C23" s="22" t="s">
        <v>128</v>
      </c>
    </row>
    <row r="24" spans="1:3" x14ac:dyDescent="0.2">
      <c r="A24">
        <v>16</v>
      </c>
      <c r="B24" s="23" t="str">
        <f>HYPERLINK("#'table16'!A1","table16")</f>
        <v>table16</v>
      </c>
      <c r="C24" s="22" t="s">
        <v>129</v>
      </c>
    </row>
    <row r="25" spans="1:3" s="18" customFormat="1" ht="15.75" x14ac:dyDescent="0.2">
      <c r="A25" s="60" t="s">
        <v>452</v>
      </c>
      <c r="B25" s="60"/>
      <c r="C25" s="60"/>
    </row>
    <row r="26" spans="1:3" x14ac:dyDescent="0.2">
      <c r="A26">
        <v>17</v>
      </c>
      <c r="B26" s="23" t="str">
        <f>HYPERLINK("#'table17'!A1","table17")</f>
        <v>table17</v>
      </c>
      <c r="C26" s="22" t="s">
        <v>131</v>
      </c>
    </row>
    <row r="27" spans="1:3" x14ac:dyDescent="0.2">
      <c r="A27">
        <v>18</v>
      </c>
      <c r="B27" s="23" t="str">
        <f>HYPERLINK("#'table18'!A1","table18")</f>
        <v>table18</v>
      </c>
      <c r="C27" s="22" t="s">
        <v>132</v>
      </c>
    </row>
    <row r="28" spans="1:3" x14ac:dyDescent="0.2">
      <c r="A28">
        <v>19</v>
      </c>
      <c r="B28" s="23" t="str">
        <f>HYPERLINK("#'table19'!A1","table19")</f>
        <v>table19</v>
      </c>
      <c r="C28" s="22" t="s">
        <v>136</v>
      </c>
    </row>
    <row r="29" spans="1:3" s="18" customFormat="1" ht="15.75" x14ac:dyDescent="0.2">
      <c r="A29" s="60" t="s">
        <v>453</v>
      </c>
      <c r="B29" s="60"/>
      <c r="C29" s="60"/>
    </row>
    <row r="30" spans="1:3" x14ac:dyDescent="0.2">
      <c r="A30">
        <v>20</v>
      </c>
      <c r="B30" s="23" t="str">
        <f>HYPERLINK("#'table20'!A1","table20")</f>
        <v>table20</v>
      </c>
      <c r="C30" s="22" t="s">
        <v>144</v>
      </c>
    </row>
    <row r="31" spans="1:3" x14ac:dyDescent="0.2">
      <c r="A31">
        <v>21</v>
      </c>
      <c r="B31" s="23" t="str">
        <f>HYPERLINK("#'table21'!A1","table21")</f>
        <v>table21</v>
      </c>
      <c r="C31" s="22" t="s">
        <v>145</v>
      </c>
    </row>
    <row r="32" spans="1:3" x14ac:dyDescent="0.2">
      <c r="A32">
        <v>22</v>
      </c>
      <c r="B32" s="23" t="str">
        <f>HYPERLINK("#'table22'!A1","table22")</f>
        <v>table22</v>
      </c>
      <c r="C32" s="22" t="s">
        <v>146</v>
      </c>
    </row>
    <row r="33" spans="1:3" x14ac:dyDescent="0.2">
      <c r="A33">
        <v>23</v>
      </c>
      <c r="B33" s="23" t="str">
        <f>HYPERLINK("#'table23'!A1","table23")</f>
        <v>table23</v>
      </c>
      <c r="C33" s="22" t="s">
        <v>147</v>
      </c>
    </row>
    <row r="34" spans="1:3" x14ac:dyDescent="0.2">
      <c r="A34">
        <v>24</v>
      </c>
      <c r="B34" s="23" t="str">
        <f>HYPERLINK("#'table24'!A1","table24")</f>
        <v>table24</v>
      </c>
      <c r="C34" s="22" t="s">
        <v>150</v>
      </c>
    </row>
    <row r="35" spans="1:3" x14ac:dyDescent="0.2">
      <c r="A35">
        <v>25</v>
      </c>
      <c r="B35" s="23" t="str">
        <f>HYPERLINK("#'table25'!A1","table25")</f>
        <v>table25</v>
      </c>
      <c r="C35" s="22" t="s">
        <v>154</v>
      </c>
    </row>
    <row r="36" spans="1:3" x14ac:dyDescent="0.2">
      <c r="A36">
        <v>26</v>
      </c>
      <c r="B36" s="23" t="str">
        <f>HYPERLINK("#'table26'!A1","table26")</f>
        <v>table26</v>
      </c>
      <c r="C36" s="22" t="s">
        <v>157</v>
      </c>
    </row>
    <row r="37" spans="1:3" x14ac:dyDescent="0.2">
      <c r="A37">
        <v>27</v>
      </c>
      <c r="B37" s="23" t="str">
        <f>HYPERLINK("#'table27'!A1","table27")</f>
        <v>table27</v>
      </c>
      <c r="C37" s="22" t="s">
        <v>160</v>
      </c>
    </row>
    <row r="38" spans="1:3" x14ac:dyDescent="0.2">
      <c r="A38">
        <v>28</v>
      </c>
      <c r="B38" s="23" t="str">
        <f>HYPERLINK("#'table28'!A1","table28")</f>
        <v>table28</v>
      </c>
      <c r="C38" s="22" t="s">
        <v>166</v>
      </c>
    </row>
    <row r="39" spans="1:3" x14ac:dyDescent="0.2">
      <c r="A39">
        <v>29</v>
      </c>
      <c r="B39" s="23" t="str">
        <f>HYPERLINK("#'table29'!A1","table29")</f>
        <v>table29</v>
      </c>
      <c r="C39" s="22" t="s">
        <v>169</v>
      </c>
    </row>
    <row r="40" spans="1:3" x14ac:dyDescent="0.2">
      <c r="A40">
        <v>30</v>
      </c>
      <c r="B40" s="23" t="str">
        <f>HYPERLINK("#'table30'!A1","table30")</f>
        <v>table30</v>
      </c>
      <c r="C40" s="22" t="s">
        <v>178</v>
      </c>
    </row>
    <row r="41" spans="1:3" x14ac:dyDescent="0.2">
      <c r="A41">
        <v>31</v>
      </c>
      <c r="B41" s="23" t="str">
        <f>HYPERLINK("#'table31'!A1","table31")</f>
        <v>table31</v>
      </c>
      <c r="C41" s="22" t="s">
        <v>179</v>
      </c>
    </row>
    <row r="42" spans="1:3" x14ac:dyDescent="0.2">
      <c r="A42">
        <v>32</v>
      </c>
      <c r="B42" s="23" t="str">
        <f>HYPERLINK("#'table32'!A1","table32")</f>
        <v>table32</v>
      </c>
      <c r="C42" s="22" t="s">
        <v>180</v>
      </c>
    </row>
    <row r="43" spans="1:3" x14ac:dyDescent="0.2">
      <c r="A43">
        <v>33</v>
      </c>
      <c r="B43" s="23" t="str">
        <f>HYPERLINK("#'table33'!A1","table33")</f>
        <v>table33</v>
      </c>
      <c r="C43" s="22" t="s">
        <v>181</v>
      </c>
    </row>
    <row r="44" spans="1:3" x14ac:dyDescent="0.2">
      <c r="A44">
        <v>34</v>
      </c>
      <c r="B44" s="23" t="str">
        <f>HYPERLINK("#'table34'!A1","table34")</f>
        <v>table34</v>
      </c>
      <c r="C44" s="37" t="s">
        <v>470</v>
      </c>
    </row>
    <row r="45" spans="1:3" ht="25.5" x14ac:dyDescent="0.2">
      <c r="A45">
        <v>35</v>
      </c>
      <c r="B45" s="23" t="str">
        <f>HYPERLINK("#'table35'!A1","table35")</f>
        <v>table35</v>
      </c>
      <c r="C45" s="22" t="s">
        <v>183</v>
      </c>
    </row>
    <row r="46" spans="1:3" x14ac:dyDescent="0.2">
      <c r="A46">
        <v>36</v>
      </c>
      <c r="B46" s="23" t="str">
        <f>HYPERLINK("#'table36'!A1","table36")</f>
        <v>table36</v>
      </c>
      <c r="C46" s="22" t="s">
        <v>184</v>
      </c>
    </row>
    <row r="47" spans="1:3" x14ac:dyDescent="0.2">
      <c r="A47">
        <v>37</v>
      </c>
      <c r="B47" s="23" t="str">
        <f>HYPERLINK("#'table37'!A1","table37")</f>
        <v>table37</v>
      </c>
      <c r="C47" s="22" t="s">
        <v>185</v>
      </c>
    </row>
    <row r="48" spans="1:3" x14ac:dyDescent="0.2">
      <c r="A48">
        <v>38</v>
      </c>
      <c r="B48" s="23" t="str">
        <f>HYPERLINK("#'table38'!A1","table38")</f>
        <v>table38</v>
      </c>
      <c r="C48" s="22" t="s">
        <v>186</v>
      </c>
    </row>
    <row r="49" spans="1:3" x14ac:dyDescent="0.2">
      <c r="A49">
        <v>39</v>
      </c>
      <c r="B49" s="23" t="str">
        <f>HYPERLINK("#'table39'!A1","table39")</f>
        <v>table39</v>
      </c>
      <c r="C49" s="22" t="s">
        <v>187</v>
      </c>
    </row>
    <row r="50" spans="1:3" x14ac:dyDescent="0.2">
      <c r="A50">
        <v>40</v>
      </c>
      <c r="B50" s="23" t="str">
        <f>HYPERLINK("#'table40'!A1","table40")</f>
        <v>table40</v>
      </c>
      <c r="C50" s="22" t="s">
        <v>188</v>
      </c>
    </row>
    <row r="51" spans="1:3" x14ac:dyDescent="0.2">
      <c r="A51">
        <v>41</v>
      </c>
      <c r="B51" s="23" t="str">
        <f>HYPERLINK("#'table41'!A1","table41")</f>
        <v>table41</v>
      </c>
      <c r="C51" s="22" t="s">
        <v>192</v>
      </c>
    </row>
    <row r="52" spans="1:3" x14ac:dyDescent="0.2">
      <c r="A52">
        <v>42</v>
      </c>
      <c r="B52" s="23" t="str">
        <f>HYPERLINK("#'table42'!A1","table42")</f>
        <v>table42</v>
      </c>
      <c r="C52" s="22" t="s">
        <v>196</v>
      </c>
    </row>
    <row r="53" spans="1:3" x14ac:dyDescent="0.2">
      <c r="A53">
        <v>43</v>
      </c>
      <c r="B53" s="23" t="str">
        <f>HYPERLINK("#'table43'!A1","table43")</f>
        <v>table43</v>
      </c>
      <c r="C53" s="22" t="s">
        <v>454</v>
      </c>
    </row>
    <row r="54" spans="1:3" x14ac:dyDescent="0.2">
      <c r="A54">
        <v>44</v>
      </c>
      <c r="B54" s="23" t="str">
        <f>HYPERLINK("#'table44'!A1","table44")</f>
        <v>table44</v>
      </c>
      <c r="C54" s="22" t="s">
        <v>204</v>
      </c>
    </row>
    <row r="55" spans="1:3" x14ac:dyDescent="0.2">
      <c r="A55">
        <v>45</v>
      </c>
      <c r="B55" s="23" t="str">
        <f>HYPERLINK("#'table45'!A1","table45")</f>
        <v>table45</v>
      </c>
      <c r="C55" s="22" t="s">
        <v>208</v>
      </c>
    </row>
    <row r="56" spans="1:3" x14ac:dyDescent="0.2">
      <c r="A56">
        <v>46</v>
      </c>
      <c r="B56" s="23" t="str">
        <f>HYPERLINK("#'table46'!A1","table46")</f>
        <v>table46</v>
      </c>
      <c r="C56" s="22" t="s">
        <v>216</v>
      </c>
    </row>
    <row r="57" spans="1:3" x14ac:dyDescent="0.2">
      <c r="A57">
        <v>47</v>
      </c>
      <c r="B57" s="23" t="str">
        <f>HYPERLINK("#'table47'!A1","table47")</f>
        <v>table47</v>
      </c>
      <c r="C57" s="22" t="s">
        <v>220</v>
      </c>
    </row>
    <row r="58" spans="1:3" x14ac:dyDescent="0.2">
      <c r="A58">
        <v>48</v>
      </c>
      <c r="B58" s="23" t="str">
        <f>HYPERLINK("#'table48'!A1","table48")</f>
        <v>table48</v>
      </c>
      <c r="C58" s="22" t="s">
        <v>226</v>
      </c>
    </row>
    <row r="59" spans="1:3" x14ac:dyDescent="0.2">
      <c r="A59">
        <v>49</v>
      </c>
      <c r="B59" s="23" t="str">
        <f>HYPERLINK("#'table49'!A1","table49")</f>
        <v>table49</v>
      </c>
      <c r="C59" s="22" t="s">
        <v>227</v>
      </c>
    </row>
    <row r="60" spans="1:3" ht="15.75" x14ac:dyDescent="0.2">
      <c r="A60" s="60" t="s">
        <v>455</v>
      </c>
      <c r="B60" s="60"/>
      <c r="C60" s="60"/>
    </row>
    <row r="61" spans="1:3" x14ac:dyDescent="0.2">
      <c r="A61">
        <v>50</v>
      </c>
      <c r="B61" s="23" t="str">
        <f>HYPERLINK("#'table50'!A1","table50")</f>
        <v>table50</v>
      </c>
      <c r="C61" s="22" t="s">
        <v>239</v>
      </c>
    </row>
    <row r="62" spans="1:3" x14ac:dyDescent="0.2">
      <c r="A62">
        <v>51</v>
      </c>
      <c r="B62" s="23" t="str">
        <f>HYPERLINK("#'table51'!A1","table51")</f>
        <v>table51</v>
      </c>
      <c r="C62" s="22" t="s">
        <v>240</v>
      </c>
    </row>
    <row r="63" spans="1:3" x14ac:dyDescent="0.2">
      <c r="A63">
        <v>52</v>
      </c>
      <c r="B63" s="23" t="str">
        <f>HYPERLINK("#'table52'!A1","table52")</f>
        <v>table52</v>
      </c>
      <c r="C63" s="22" t="s">
        <v>243</v>
      </c>
    </row>
    <row r="64" spans="1:3" x14ac:dyDescent="0.2">
      <c r="A64">
        <v>53</v>
      </c>
      <c r="B64" s="23" t="str">
        <f>HYPERLINK("#'table53'!A1","table53")</f>
        <v>table53</v>
      </c>
      <c r="C64" s="22" t="s">
        <v>244</v>
      </c>
    </row>
    <row r="65" spans="1:3" x14ac:dyDescent="0.2">
      <c r="A65">
        <v>54</v>
      </c>
      <c r="B65" s="23" t="str">
        <f>HYPERLINK("#'table54'!A1","table54")</f>
        <v>table54</v>
      </c>
      <c r="C65" s="22" t="s">
        <v>247</v>
      </c>
    </row>
    <row r="66" spans="1:3" ht="15.75" x14ac:dyDescent="0.2">
      <c r="A66" s="60" t="s">
        <v>456</v>
      </c>
      <c r="B66" s="60"/>
      <c r="C66" s="60"/>
    </row>
    <row r="67" spans="1:3" x14ac:dyDescent="0.2">
      <c r="A67">
        <v>55</v>
      </c>
      <c r="B67" s="23" t="str">
        <f>HYPERLINK("#'table55'!A1","table55")</f>
        <v>table55</v>
      </c>
      <c r="C67" s="22" t="s">
        <v>248</v>
      </c>
    </row>
    <row r="68" spans="1:3" x14ac:dyDescent="0.2">
      <c r="A68">
        <v>56</v>
      </c>
      <c r="B68" s="23" t="str">
        <f>HYPERLINK("#'table56'!A1","table56")</f>
        <v>table56</v>
      </c>
      <c r="C68" s="22" t="s">
        <v>254</v>
      </c>
    </row>
    <row r="69" spans="1:3" x14ac:dyDescent="0.2">
      <c r="A69">
        <v>57</v>
      </c>
      <c r="B69" s="23" t="str">
        <f>HYPERLINK("#'table57'!A1","table57")</f>
        <v>table57</v>
      </c>
      <c r="C69" s="22" t="s">
        <v>255</v>
      </c>
    </row>
    <row r="70" spans="1:3" x14ac:dyDescent="0.2">
      <c r="A70">
        <v>58</v>
      </c>
      <c r="B70" s="23" t="str">
        <f>HYPERLINK("#'table58'!A1","table58")</f>
        <v>table58</v>
      </c>
      <c r="C70" s="22" t="s">
        <v>256</v>
      </c>
    </row>
    <row r="71" spans="1:3" x14ac:dyDescent="0.2">
      <c r="A71">
        <v>59</v>
      </c>
      <c r="B71" s="23" t="str">
        <f>HYPERLINK("#'table59'!A1","table59")</f>
        <v>table59</v>
      </c>
      <c r="C71" s="22" t="s">
        <v>257</v>
      </c>
    </row>
    <row r="72" spans="1:3" x14ac:dyDescent="0.2">
      <c r="A72">
        <v>60</v>
      </c>
      <c r="B72" s="23" t="str">
        <f>HYPERLINK("#'table60'!A1","table60")</f>
        <v>table60</v>
      </c>
      <c r="C72" s="22" t="s">
        <v>258</v>
      </c>
    </row>
    <row r="73" spans="1:3" x14ac:dyDescent="0.2">
      <c r="A73">
        <v>61</v>
      </c>
      <c r="B73" s="23" t="str">
        <f>HYPERLINK("#'table61'!A1","table61")</f>
        <v>table61</v>
      </c>
      <c r="C73" s="22" t="s">
        <v>259</v>
      </c>
    </row>
    <row r="74" spans="1:3" ht="25.5" x14ac:dyDescent="0.2">
      <c r="A74">
        <v>62</v>
      </c>
      <c r="B74" s="23" t="str">
        <f>HYPERLINK("#'table62'!A1","table62")</f>
        <v>table62</v>
      </c>
      <c r="C74" s="22" t="s">
        <v>260</v>
      </c>
    </row>
    <row r="75" spans="1:3" ht="15.75" x14ac:dyDescent="0.2">
      <c r="A75" s="60" t="s">
        <v>457</v>
      </c>
      <c r="B75" s="60"/>
      <c r="C75" s="60"/>
    </row>
    <row r="76" spans="1:3" x14ac:dyDescent="0.2">
      <c r="A76">
        <v>63</v>
      </c>
      <c r="B76" s="23" t="str">
        <f>HYPERLINK("#'table63'!A1","table63")</f>
        <v>table63</v>
      </c>
      <c r="C76" s="22" t="s">
        <v>261</v>
      </c>
    </row>
    <row r="77" spans="1:3" x14ac:dyDescent="0.2">
      <c r="A77">
        <v>64</v>
      </c>
      <c r="B77" s="23" t="str">
        <f>HYPERLINK("#'table64'!A1","table64")</f>
        <v>table64</v>
      </c>
      <c r="C77" s="22" t="s">
        <v>262</v>
      </c>
    </row>
    <row r="78" spans="1:3" x14ac:dyDescent="0.2">
      <c r="A78">
        <v>65</v>
      </c>
      <c r="B78" s="23" t="str">
        <f>HYPERLINK("#'table65'!A1","table65")</f>
        <v>table65</v>
      </c>
      <c r="C78" s="22" t="s">
        <v>263</v>
      </c>
    </row>
    <row r="79" spans="1:3" x14ac:dyDescent="0.2">
      <c r="A79">
        <v>66</v>
      </c>
      <c r="B79" s="23" t="str">
        <f>HYPERLINK("#'table66'!A1","table66")</f>
        <v>table66</v>
      </c>
      <c r="C79" s="22" t="s">
        <v>463</v>
      </c>
    </row>
    <row r="80" spans="1:3" s="18" customFormat="1" ht="15.75" x14ac:dyDescent="0.2">
      <c r="A80" s="60" t="s">
        <v>458</v>
      </c>
      <c r="B80" s="60"/>
      <c r="C80" s="60"/>
    </row>
    <row r="81" spans="1:3" x14ac:dyDescent="0.2">
      <c r="A81">
        <v>67</v>
      </c>
      <c r="B81" s="23" t="str">
        <f>HYPERLINK("#'table67'!A1","table67")</f>
        <v>table67</v>
      </c>
      <c r="C81" s="22" t="s">
        <v>273</v>
      </c>
    </row>
    <row r="82" spans="1:3" x14ac:dyDescent="0.2">
      <c r="A82">
        <v>68</v>
      </c>
      <c r="B82" s="23" t="str">
        <f>HYPERLINK("#'table68'!A1","table68")</f>
        <v>table68</v>
      </c>
      <c r="C82" s="22" t="s">
        <v>279</v>
      </c>
    </row>
    <row r="83" spans="1:3" x14ac:dyDescent="0.2">
      <c r="A83">
        <v>69</v>
      </c>
      <c r="B83" s="23" t="str">
        <f>HYPERLINK("#'table69'!A1","table69")</f>
        <v>table69</v>
      </c>
      <c r="C83" s="22" t="s">
        <v>286</v>
      </c>
    </row>
    <row r="84" spans="1:3" x14ac:dyDescent="0.2">
      <c r="A84">
        <v>70</v>
      </c>
      <c r="B84" s="23" t="str">
        <f>HYPERLINK("#'table70'!A1","table70")</f>
        <v>table70</v>
      </c>
      <c r="C84" s="22" t="s">
        <v>292</v>
      </c>
    </row>
    <row r="85" spans="1:3" x14ac:dyDescent="0.2">
      <c r="A85">
        <v>71</v>
      </c>
      <c r="B85" s="23" t="str">
        <f>HYPERLINK("#'table71'!A1","table71")</f>
        <v>table71</v>
      </c>
      <c r="C85" s="22" t="s">
        <v>192</v>
      </c>
    </row>
    <row r="86" spans="1:3" x14ac:dyDescent="0.2">
      <c r="A86">
        <v>72</v>
      </c>
      <c r="B86" s="23" t="str">
        <f>HYPERLINK("#'table72'!A1","table72")</f>
        <v>table72</v>
      </c>
      <c r="C86" s="22" t="s">
        <v>196</v>
      </c>
    </row>
    <row r="87" spans="1:3" x14ac:dyDescent="0.2">
      <c r="A87">
        <v>73</v>
      </c>
      <c r="B87" s="23" t="str">
        <f>HYPERLINK("#'table73'!A1","table73")</f>
        <v>table73</v>
      </c>
      <c r="C87" s="22" t="s">
        <v>464</v>
      </c>
    </row>
    <row r="88" spans="1:3" x14ac:dyDescent="0.2">
      <c r="A88">
        <v>74</v>
      </c>
      <c r="B88" s="23" t="str">
        <f>HYPERLINK("#'table74'!A1","table74")</f>
        <v>table74</v>
      </c>
      <c r="C88" s="22" t="s">
        <v>297</v>
      </c>
    </row>
    <row r="89" spans="1:3" x14ac:dyDescent="0.2">
      <c r="A89">
        <v>75</v>
      </c>
      <c r="B89" s="23" t="str">
        <f>HYPERLINK("#'table75'!A1","table75")</f>
        <v>table75</v>
      </c>
      <c r="C89" s="22" t="s">
        <v>298</v>
      </c>
    </row>
    <row r="90" spans="1:3" x14ac:dyDescent="0.2">
      <c r="A90">
        <v>76</v>
      </c>
      <c r="B90" s="23" t="str">
        <f>HYPERLINK("#'table76'!A1","table76")</f>
        <v>table76</v>
      </c>
      <c r="C90" s="22" t="s">
        <v>299</v>
      </c>
    </row>
    <row r="91" spans="1:3" x14ac:dyDescent="0.2">
      <c r="A91">
        <v>77</v>
      </c>
      <c r="B91" s="23" t="str">
        <f>HYPERLINK("#'table77'!A1","table77")</f>
        <v>table77</v>
      </c>
      <c r="C91" s="22" t="s">
        <v>300</v>
      </c>
    </row>
    <row r="92" spans="1:3" x14ac:dyDescent="0.2">
      <c r="A92">
        <v>78</v>
      </c>
      <c r="B92" s="23" t="str">
        <f>HYPERLINK("#'table78'!A1","table78")</f>
        <v>table78</v>
      </c>
      <c r="C92" s="22" t="s">
        <v>301</v>
      </c>
    </row>
    <row r="93" spans="1:3" x14ac:dyDescent="0.2">
      <c r="A93">
        <v>79</v>
      </c>
      <c r="B93" s="23" t="str">
        <f>HYPERLINK("#'table79'!A1","table79")</f>
        <v>table79</v>
      </c>
      <c r="C93" s="22" t="s">
        <v>302</v>
      </c>
    </row>
    <row r="94" spans="1:3" x14ac:dyDescent="0.2">
      <c r="A94">
        <v>80</v>
      </c>
      <c r="B94" s="23" t="str">
        <f>HYPERLINK("#'table80'!A1","table80")</f>
        <v>table80</v>
      </c>
      <c r="C94" s="22" t="s">
        <v>307</v>
      </c>
    </row>
    <row r="95" spans="1:3" x14ac:dyDescent="0.2">
      <c r="A95">
        <v>81</v>
      </c>
      <c r="B95" s="23" t="str">
        <f>HYPERLINK("#'table81'!A1","table81")</f>
        <v>table81</v>
      </c>
      <c r="C95" s="22" t="s">
        <v>310</v>
      </c>
    </row>
    <row r="96" spans="1:3" x14ac:dyDescent="0.2">
      <c r="A96">
        <v>82</v>
      </c>
      <c r="B96" s="23" t="str">
        <f>HYPERLINK("#'table82'!A1","table82")</f>
        <v>table82</v>
      </c>
      <c r="C96" s="22" t="s">
        <v>314</v>
      </c>
    </row>
    <row r="97" spans="1:3" x14ac:dyDescent="0.2">
      <c r="A97">
        <v>83</v>
      </c>
      <c r="B97" s="23" t="str">
        <f>HYPERLINK("#'table83'!A1","table83")</f>
        <v>table83</v>
      </c>
      <c r="C97" s="22" t="s">
        <v>315</v>
      </c>
    </row>
    <row r="98" spans="1:3" x14ac:dyDescent="0.2">
      <c r="A98">
        <v>84</v>
      </c>
      <c r="B98" s="23" t="str">
        <f>HYPERLINK("#'table84'!A1","table84")</f>
        <v>table84</v>
      </c>
      <c r="C98" s="22" t="s">
        <v>320</v>
      </c>
    </row>
    <row r="99" spans="1:3" x14ac:dyDescent="0.2">
      <c r="A99">
        <v>85</v>
      </c>
      <c r="B99" s="23" t="str">
        <f>HYPERLINK("#'table85'!A1","table85")</f>
        <v>table85</v>
      </c>
      <c r="C99" s="22" t="s">
        <v>321</v>
      </c>
    </row>
    <row r="100" spans="1:3" x14ac:dyDescent="0.2">
      <c r="A100">
        <v>86</v>
      </c>
      <c r="B100" s="23" t="str">
        <f>HYPERLINK("#'table86'!A1","table86")</f>
        <v>table86</v>
      </c>
      <c r="C100" s="22" t="s">
        <v>322</v>
      </c>
    </row>
    <row r="101" spans="1:3" x14ac:dyDescent="0.2">
      <c r="A101">
        <v>87</v>
      </c>
      <c r="B101" s="23" t="str">
        <f>HYPERLINK("#'table87'!A1","table87")</f>
        <v>table87</v>
      </c>
      <c r="C101" s="22" t="s">
        <v>323</v>
      </c>
    </row>
    <row r="102" spans="1:3" x14ac:dyDescent="0.2">
      <c r="A102">
        <v>88</v>
      </c>
      <c r="B102" s="23" t="str">
        <f>HYPERLINK("#'table88'!A1","table88")</f>
        <v>table88</v>
      </c>
      <c r="C102" s="22" t="s">
        <v>324</v>
      </c>
    </row>
    <row r="103" spans="1:3" x14ac:dyDescent="0.2">
      <c r="A103">
        <v>89</v>
      </c>
      <c r="B103" s="23" t="str">
        <f>HYPERLINK("#'table89'!A1","table89")</f>
        <v>table89</v>
      </c>
      <c r="C103" s="22" t="s">
        <v>325</v>
      </c>
    </row>
    <row r="104" spans="1:3" x14ac:dyDescent="0.2">
      <c r="A104">
        <v>90</v>
      </c>
      <c r="B104" s="23" t="str">
        <f>HYPERLINK("#'table90'!A1","table90")</f>
        <v>table90</v>
      </c>
      <c r="C104" s="22" t="s">
        <v>326</v>
      </c>
    </row>
    <row r="105" spans="1:3" x14ac:dyDescent="0.2">
      <c r="A105">
        <v>91</v>
      </c>
      <c r="B105" s="23" t="str">
        <f>HYPERLINK("#'table91'!A1","table91")</f>
        <v>table91</v>
      </c>
      <c r="C105" s="22" t="s">
        <v>327</v>
      </c>
    </row>
    <row r="106" spans="1:3" x14ac:dyDescent="0.2">
      <c r="A106">
        <v>92</v>
      </c>
      <c r="B106" s="23" t="str">
        <f>HYPERLINK("#'table92'!A1","table92")</f>
        <v>table92</v>
      </c>
      <c r="C106" s="22" t="s">
        <v>328</v>
      </c>
    </row>
    <row r="107" spans="1:3" x14ac:dyDescent="0.2">
      <c r="A107">
        <v>93</v>
      </c>
      <c r="B107" s="23" t="str">
        <f>HYPERLINK("#'table93'!A1","table93")</f>
        <v>table93</v>
      </c>
      <c r="C107" s="22" t="s">
        <v>335</v>
      </c>
    </row>
    <row r="108" spans="1:3" s="18" customFormat="1" ht="15.75" x14ac:dyDescent="0.2">
      <c r="A108" s="60" t="s">
        <v>459</v>
      </c>
      <c r="B108" s="60"/>
      <c r="C108" s="60"/>
    </row>
    <row r="109" spans="1:3" x14ac:dyDescent="0.2">
      <c r="A109">
        <v>94</v>
      </c>
      <c r="B109" s="23" t="str">
        <f>HYPERLINK("#'table94'!A1","table94")</f>
        <v>table94</v>
      </c>
      <c r="C109" s="22" t="s">
        <v>345</v>
      </c>
    </row>
    <row r="110" spans="1:3" x14ac:dyDescent="0.2">
      <c r="A110">
        <v>95</v>
      </c>
      <c r="B110" s="23" t="str">
        <f>HYPERLINK("#'table95'!A1","table95")</f>
        <v>table95</v>
      </c>
      <c r="C110" s="22" t="s">
        <v>346</v>
      </c>
    </row>
    <row r="111" spans="1:3" x14ac:dyDescent="0.2">
      <c r="A111">
        <v>96</v>
      </c>
      <c r="B111" s="23" t="str">
        <f>HYPERLINK("#'table96'!A1","table96")</f>
        <v>table96</v>
      </c>
      <c r="C111" s="22" t="s">
        <v>347</v>
      </c>
    </row>
    <row r="112" spans="1:3" x14ac:dyDescent="0.2">
      <c r="A112">
        <v>97</v>
      </c>
      <c r="B112" s="23" t="str">
        <f>HYPERLINK("#'table97'!A1","table97")</f>
        <v>table97</v>
      </c>
      <c r="C112" s="22" t="s">
        <v>348</v>
      </c>
    </row>
    <row r="113" spans="1:3" x14ac:dyDescent="0.2">
      <c r="A113">
        <v>98</v>
      </c>
      <c r="B113" s="23" t="str">
        <f>HYPERLINK("#'table98'!A1","table98")</f>
        <v>table98</v>
      </c>
      <c r="C113" s="22" t="s">
        <v>349</v>
      </c>
    </row>
    <row r="114" spans="1:3" x14ac:dyDescent="0.2">
      <c r="A114">
        <v>99</v>
      </c>
      <c r="B114" s="23" t="str">
        <f>HYPERLINK("#'table99'!A1","table99")</f>
        <v>table99</v>
      </c>
      <c r="C114" s="22" t="s">
        <v>350</v>
      </c>
    </row>
    <row r="115" spans="1:3" x14ac:dyDescent="0.2">
      <c r="A115">
        <v>100</v>
      </c>
      <c r="B115" s="23" t="str">
        <f>HYPERLINK("#'table100'!A1","table100")</f>
        <v>table100</v>
      </c>
      <c r="C115" s="22" t="s">
        <v>351</v>
      </c>
    </row>
    <row r="116" spans="1:3" x14ac:dyDescent="0.2">
      <c r="A116">
        <v>101</v>
      </c>
      <c r="B116" s="23" t="str">
        <f>HYPERLINK("#'table101'!A1","table101")</f>
        <v>table101</v>
      </c>
      <c r="C116" s="22" t="s">
        <v>352</v>
      </c>
    </row>
    <row r="117" spans="1:3" x14ac:dyDescent="0.2">
      <c r="A117">
        <v>102</v>
      </c>
      <c r="B117" s="23" t="str">
        <f>HYPERLINK("#'table102'!A1","table102")</f>
        <v>table102</v>
      </c>
      <c r="C117" s="22" t="s">
        <v>465</v>
      </c>
    </row>
    <row r="118" spans="1:3" x14ac:dyDescent="0.2">
      <c r="A118">
        <v>103</v>
      </c>
      <c r="B118" s="23" t="str">
        <f>HYPERLINK("#'table103'!A1","table103")</f>
        <v>table103</v>
      </c>
      <c r="C118" s="22" t="s">
        <v>361</v>
      </c>
    </row>
    <row r="119" spans="1:3" s="18" customFormat="1" ht="15.75" x14ac:dyDescent="0.2">
      <c r="A119" s="60" t="s">
        <v>460</v>
      </c>
      <c r="B119" s="60"/>
      <c r="C119" s="60"/>
    </row>
    <row r="120" spans="1:3" x14ac:dyDescent="0.2">
      <c r="A120">
        <v>104</v>
      </c>
      <c r="B120" s="23" t="str">
        <f>HYPERLINK("#'table104'!A1","table104")</f>
        <v>table104</v>
      </c>
      <c r="C120" s="22" t="s">
        <v>365</v>
      </c>
    </row>
    <row r="121" spans="1:3" x14ac:dyDescent="0.2">
      <c r="A121">
        <v>105</v>
      </c>
      <c r="B121" s="23" t="str">
        <f>HYPERLINK("#'table105'!A1","table105")</f>
        <v>table105</v>
      </c>
      <c r="C121" s="22" t="s">
        <v>369</v>
      </c>
    </row>
    <row r="122" spans="1:3" x14ac:dyDescent="0.2">
      <c r="A122">
        <v>106</v>
      </c>
      <c r="B122" s="23" t="str">
        <f>HYPERLINK("#'table106'!A1","table106")</f>
        <v>table106</v>
      </c>
      <c r="C122" s="22" t="s">
        <v>374</v>
      </c>
    </row>
    <row r="123" spans="1:3" x14ac:dyDescent="0.2">
      <c r="A123">
        <v>107</v>
      </c>
      <c r="B123" s="23" t="str">
        <f>HYPERLINK("#'table107'!A1","table107")</f>
        <v>table107</v>
      </c>
      <c r="C123" s="22" t="s">
        <v>389</v>
      </c>
    </row>
    <row r="124" spans="1:3" x14ac:dyDescent="0.2">
      <c r="A124">
        <v>108</v>
      </c>
      <c r="B124" s="23" t="str">
        <f>HYPERLINK("#'table108'!A1","table108")</f>
        <v>table108</v>
      </c>
      <c r="C124" s="22" t="s">
        <v>393</v>
      </c>
    </row>
    <row r="125" spans="1:3" x14ac:dyDescent="0.2">
      <c r="A125">
        <v>109</v>
      </c>
      <c r="B125" s="23" t="str">
        <f>HYPERLINK("#'table109'!A1","table109")</f>
        <v>table109</v>
      </c>
      <c r="C125" s="22" t="s">
        <v>397</v>
      </c>
    </row>
    <row r="126" spans="1:3" x14ac:dyDescent="0.2">
      <c r="A126">
        <v>110</v>
      </c>
      <c r="B126" s="23" t="str">
        <f>HYPERLINK("#'table110'!A1","table110")</f>
        <v>table110</v>
      </c>
      <c r="C126" s="22" t="s">
        <v>398</v>
      </c>
    </row>
    <row r="127" spans="1:3" x14ac:dyDescent="0.2">
      <c r="A127">
        <v>111</v>
      </c>
      <c r="B127" s="23" t="str">
        <f>HYPERLINK("#'table111'!A1","table111")</f>
        <v>table111</v>
      </c>
      <c r="C127" s="22" t="s">
        <v>399</v>
      </c>
    </row>
    <row r="128" spans="1:3" x14ac:dyDescent="0.2">
      <c r="A128">
        <v>112</v>
      </c>
      <c r="B128" s="23" t="str">
        <f>HYPERLINK("#'table112'!A1","table112")</f>
        <v>table112</v>
      </c>
      <c r="C128" s="22" t="s">
        <v>400</v>
      </c>
    </row>
    <row r="129" spans="1:3" x14ac:dyDescent="0.2">
      <c r="A129">
        <v>113</v>
      </c>
      <c r="B129" s="23" t="str">
        <f>HYPERLINK("#'table113'!A1","table113")</f>
        <v>table113</v>
      </c>
      <c r="C129" s="22" t="s">
        <v>403</v>
      </c>
    </row>
    <row r="130" spans="1:3" x14ac:dyDescent="0.2">
      <c r="A130">
        <v>114</v>
      </c>
      <c r="B130" s="23" t="str">
        <f>HYPERLINK("#'table114'!A1","table114")</f>
        <v>table114</v>
      </c>
      <c r="C130" s="22" t="s">
        <v>404</v>
      </c>
    </row>
    <row r="131" spans="1:3" x14ac:dyDescent="0.2">
      <c r="A131">
        <v>115</v>
      </c>
      <c r="B131" s="23" t="str">
        <f>HYPERLINK("#'table115'!A1","table115")</f>
        <v>table115</v>
      </c>
      <c r="C131" s="22" t="s">
        <v>405</v>
      </c>
    </row>
    <row r="132" spans="1:3" x14ac:dyDescent="0.2">
      <c r="A132">
        <v>116</v>
      </c>
      <c r="B132" s="23" t="str">
        <f>HYPERLINK("#'table116'!A1","table116")</f>
        <v>table116</v>
      </c>
      <c r="C132" s="22" t="s">
        <v>406</v>
      </c>
    </row>
    <row r="133" spans="1:3" x14ac:dyDescent="0.2">
      <c r="A133">
        <v>117</v>
      </c>
      <c r="B133" s="23" t="str">
        <f>HYPERLINK("#'table117'!A1","table117")</f>
        <v>table117</v>
      </c>
      <c r="C133" s="22" t="s">
        <v>407</v>
      </c>
    </row>
    <row r="134" spans="1:3" x14ac:dyDescent="0.2">
      <c r="A134">
        <v>118</v>
      </c>
      <c r="B134" s="23" t="str">
        <f>HYPERLINK("#'table118'!A1","table118")</f>
        <v>table118</v>
      </c>
      <c r="C134" s="22" t="s">
        <v>408</v>
      </c>
    </row>
    <row r="135" spans="1:3" x14ac:dyDescent="0.2">
      <c r="A135">
        <v>119</v>
      </c>
      <c r="B135" s="23" t="str">
        <f>HYPERLINK("#'table119'!A1","table119")</f>
        <v>table119</v>
      </c>
      <c r="C135" s="22" t="s">
        <v>409</v>
      </c>
    </row>
    <row r="136" spans="1:3" x14ac:dyDescent="0.2">
      <c r="A136">
        <v>120</v>
      </c>
      <c r="B136" s="23" t="str">
        <f>HYPERLINK("#'table120'!A1","table120")</f>
        <v>table120</v>
      </c>
      <c r="C136" s="22" t="s">
        <v>410</v>
      </c>
    </row>
    <row r="137" spans="1:3" x14ac:dyDescent="0.2">
      <c r="A137">
        <v>121</v>
      </c>
      <c r="B137" s="23" t="str">
        <f>HYPERLINK("#'table121'!A1","table121")</f>
        <v>table121</v>
      </c>
      <c r="C137" s="22" t="s">
        <v>411</v>
      </c>
    </row>
    <row r="138" spans="1:3" x14ac:dyDescent="0.2">
      <c r="A138">
        <v>122</v>
      </c>
      <c r="B138" s="23" t="str">
        <f>HYPERLINK("#'table122'!A1","table122")</f>
        <v>table122</v>
      </c>
      <c r="C138" s="22" t="s">
        <v>414</v>
      </c>
    </row>
    <row r="139" spans="1:3" x14ac:dyDescent="0.2">
      <c r="A139">
        <v>123</v>
      </c>
      <c r="B139" s="23" t="str">
        <f>HYPERLINK("#'table123'!A1","table123")</f>
        <v>table123</v>
      </c>
      <c r="C139" s="22" t="s">
        <v>415</v>
      </c>
    </row>
    <row r="140" spans="1:3" x14ac:dyDescent="0.2">
      <c r="A140">
        <v>124</v>
      </c>
      <c r="B140" s="23" t="str">
        <f>HYPERLINK("#'table124'!A1","table124")</f>
        <v>table124</v>
      </c>
      <c r="C140" s="22" t="s">
        <v>416</v>
      </c>
    </row>
    <row r="141" spans="1:3" x14ac:dyDescent="0.2">
      <c r="A141">
        <v>125</v>
      </c>
      <c r="B141" s="23" t="str">
        <f>HYPERLINK("#'table125'!A1","table125")</f>
        <v>table125</v>
      </c>
      <c r="C141" s="22" t="s">
        <v>417</v>
      </c>
    </row>
    <row r="142" spans="1:3" x14ac:dyDescent="0.2">
      <c r="A142">
        <v>126</v>
      </c>
      <c r="B142" s="23" t="str">
        <f>HYPERLINK("#'table126'!A1","table126")</f>
        <v>table126</v>
      </c>
      <c r="C142" s="22" t="s">
        <v>418</v>
      </c>
    </row>
    <row r="143" spans="1:3" x14ac:dyDescent="0.2">
      <c r="A143">
        <v>127</v>
      </c>
      <c r="B143" s="23" t="str">
        <f>HYPERLINK("#'table127'!A1","table127")</f>
        <v>table127</v>
      </c>
      <c r="C143" s="22" t="s">
        <v>421</v>
      </c>
    </row>
    <row r="144" spans="1:3" x14ac:dyDescent="0.2">
      <c r="A144">
        <v>128</v>
      </c>
      <c r="B144" s="23" t="str">
        <f>HYPERLINK("#'table128'!A1","table128")</f>
        <v>table128</v>
      </c>
      <c r="C144" s="22" t="s">
        <v>422</v>
      </c>
    </row>
    <row r="145" spans="1:3" x14ac:dyDescent="0.2">
      <c r="A145">
        <v>129</v>
      </c>
      <c r="B145" s="23" t="str">
        <f>HYPERLINK("#'table129'!A1","table129")</f>
        <v>table129</v>
      </c>
      <c r="C145" s="22" t="s">
        <v>423</v>
      </c>
    </row>
    <row r="146" spans="1:3" x14ac:dyDescent="0.2">
      <c r="A146">
        <v>130</v>
      </c>
      <c r="B146" s="23" t="str">
        <f>HYPERLINK("#'table130'!A1","table130")</f>
        <v>table130</v>
      </c>
      <c r="C146" s="22" t="s">
        <v>424</v>
      </c>
    </row>
    <row r="147" spans="1:3" x14ac:dyDescent="0.2">
      <c r="A147">
        <v>131</v>
      </c>
      <c r="B147" s="23" t="str">
        <f>HYPERLINK("#'table131'!A1","table131")</f>
        <v>table131</v>
      </c>
      <c r="C147" s="22" t="s">
        <v>425</v>
      </c>
    </row>
    <row r="148" spans="1:3" x14ac:dyDescent="0.2">
      <c r="A148">
        <v>132</v>
      </c>
      <c r="B148" s="23" t="str">
        <f>HYPERLINK("#'table132'!A1","table132")</f>
        <v>table132</v>
      </c>
      <c r="C148" s="22" t="s">
        <v>429</v>
      </c>
    </row>
    <row r="149" spans="1:3" x14ac:dyDescent="0.2">
      <c r="A149">
        <v>133</v>
      </c>
      <c r="B149" s="23" t="str">
        <f>HYPERLINK("#'table133'!A1","table133")</f>
        <v>table133</v>
      </c>
      <c r="C149" s="22" t="s">
        <v>430</v>
      </c>
    </row>
    <row r="150" spans="1:3" x14ac:dyDescent="0.2">
      <c r="A150">
        <v>134</v>
      </c>
      <c r="B150" s="23" t="str">
        <f>HYPERLINK("#'table134'!A1","table134")</f>
        <v>table134</v>
      </c>
      <c r="C150" s="22" t="s">
        <v>431</v>
      </c>
    </row>
    <row r="151" spans="1:3" x14ac:dyDescent="0.2">
      <c r="A151">
        <v>135</v>
      </c>
      <c r="B151" s="23" t="str">
        <f>HYPERLINK("#'table135'!A1","table135")</f>
        <v>table135</v>
      </c>
      <c r="C151" s="22" t="s">
        <v>432</v>
      </c>
    </row>
    <row r="152" spans="1:3" x14ac:dyDescent="0.2">
      <c r="A152">
        <v>136</v>
      </c>
      <c r="B152" s="23" t="str">
        <f>HYPERLINK("#'table136'!A1","table136")</f>
        <v>table136</v>
      </c>
      <c r="C152" s="22" t="s">
        <v>433</v>
      </c>
    </row>
    <row r="153" spans="1:3" x14ac:dyDescent="0.2">
      <c r="A153">
        <v>137</v>
      </c>
      <c r="B153" s="23" t="str">
        <f>HYPERLINK("#'table137'!A1","table137")</f>
        <v>table137</v>
      </c>
      <c r="C153" s="22" t="s">
        <v>437</v>
      </c>
    </row>
    <row r="154" spans="1:3" x14ac:dyDescent="0.2">
      <c r="A154">
        <v>138</v>
      </c>
      <c r="B154" s="23" t="str">
        <f>HYPERLINK("#'table138'!A1","table138")</f>
        <v>table138</v>
      </c>
      <c r="C154" s="22" t="s">
        <v>443</v>
      </c>
    </row>
    <row r="155" spans="1:3" s="18" customFormat="1" ht="15.75" x14ac:dyDescent="0.2">
      <c r="A155" s="60" t="s">
        <v>461</v>
      </c>
      <c r="B155" s="60"/>
      <c r="C155" s="60"/>
    </row>
    <row r="156" spans="1:3" x14ac:dyDescent="0.2">
      <c r="A156">
        <v>139</v>
      </c>
      <c r="B156" s="23" t="str">
        <f>HYPERLINK("#'table139'!A1","table139")</f>
        <v>table139</v>
      </c>
      <c r="C156" s="39" t="s">
        <v>480</v>
      </c>
    </row>
    <row r="157" spans="1:3" x14ac:dyDescent="0.2">
      <c r="A157">
        <v>140</v>
      </c>
      <c r="B157" s="23" t="str">
        <f>HYPERLINK("#'table140'!A1","table140")</f>
        <v>table140</v>
      </c>
      <c r="C157" s="39" t="s">
        <v>481</v>
      </c>
    </row>
    <row r="158" spans="1:3" x14ac:dyDescent="0.2">
      <c r="A158">
        <v>141</v>
      </c>
      <c r="B158" s="23" t="str">
        <f>HYPERLINK("#'table141'!A1","table141")</f>
        <v>table141</v>
      </c>
      <c r="C158" s="39" t="s">
        <v>479</v>
      </c>
    </row>
    <row r="159" spans="1:3" x14ac:dyDescent="0.2">
      <c r="A159">
        <v>142</v>
      </c>
      <c r="B159" s="23" t="str">
        <f>HYPERLINK("#'table142'!A1","table142")</f>
        <v>table142</v>
      </c>
      <c r="C159" s="22" t="s">
        <v>471</v>
      </c>
    </row>
    <row r="160" spans="1:3" x14ac:dyDescent="0.2">
      <c r="A160">
        <v>143</v>
      </c>
      <c r="B160" s="23" t="str">
        <f>HYPERLINK("#'table143'!A1","table143")</f>
        <v>table143</v>
      </c>
      <c r="C160" s="22" t="s">
        <v>472</v>
      </c>
    </row>
    <row r="161" spans="1:3" x14ac:dyDescent="0.2">
      <c r="A161">
        <v>144</v>
      </c>
      <c r="B161" s="23" t="str">
        <f>HYPERLINK("#'table144'!A1","table144")</f>
        <v>table144</v>
      </c>
      <c r="C161" s="22" t="s">
        <v>473</v>
      </c>
    </row>
    <row r="162" spans="1:3" x14ac:dyDescent="0.2">
      <c r="A162">
        <v>145</v>
      </c>
      <c r="B162" s="23" t="str">
        <f>HYPERLINK("#'table145'!A1","table145")</f>
        <v>table145</v>
      </c>
      <c r="C162" s="22" t="s">
        <v>474</v>
      </c>
    </row>
    <row r="163" spans="1:3" x14ac:dyDescent="0.2">
      <c r="A163">
        <v>146</v>
      </c>
      <c r="B163" s="23" t="str">
        <f>HYPERLINK("#'table146'!A1","table146")</f>
        <v>table146</v>
      </c>
      <c r="C163" s="22" t="s">
        <v>475</v>
      </c>
    </row>
    <row r="164" spans="1:3" x14ac:dyDescent="0.2">
      <c r="A164">
        <v>147</v>
      </c>
      <c r="B164" s="23" t="str">
        <f>HYPERLINK("#'table147'!A1","table147")</f>
        <v>table147</v>
      </c>
      <c r="C164" s="22" t="s">
        <v>476</v>
      </c>
    </row>
  </sheetData>
  <mergeCells count="11">
    <mergeCell ref="A75:C75"/>
    <mergeCell ref="A80:C80"/>
    <mergeCell ref="A108:C108"/>
    <mergeCell ref="A119:C119"/>
    <mergeCell ref="A155:C155"/>
    <mergeCell ref="A66:C66"/>
    <mergeCell ref="B1:C4"/>
    <mergeCell ref="A8:C8"/>
    <mergeCell ref="A25:C25"/>
    <mergeCell ref="A29:C29"/>
    <mergeCell ref="A60:C60"/>
  </mergeCells>
  <phoneticPr fontId="3" type="noConversion"/>
  <hyperlinks>
    <hyperlink ref="B75" location="'table0'!A1" display="table0" xr:uid="{7468F70C-AB1A-4A4E-AC9A-2253C525590A}"/>
    <hyperlink ref="B80" location="'table0'!A1" display="table0" xr:uid="{91875BB0-25C4-48C9-A8D9-2300D761C39A}"/>
    <hyperlink ref="B108" location="'table0'!A1" display="table0" xr:uid="{5CA978E3-11F9-46F7-85C0-4F58D1B45382}"/>
    <hyperlink ref="B119" location="'table0'!A1" display="table0" xr:uid="{89BF2EC3-D6E0-445C-A8E6-661A02E09D6B}"/>
    <hyperlink ref="B155" location="'table0'!A1" display="table0" xr:uid="{83A26D88-491D-47AD-9D0A-1D81658DF7E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A8433-018A-4786-991F-EAE804C4DA01}">
  <sheetPr codeName="Munka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6" width="11.285156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90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0.29827033398138603</v>
      </c>
      <c r="F4" s="8">
        <v>0.70172966601861431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0.17157244273912808</v>
      </c>
      <c r="F5" s="14">
        <v>0.82842755726087569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0.28788005375258846</v>
      </c>
      <c r="F6" s="8">
        <v>0.71211994624741071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4">
        <v>0.41327141950445911</v>
      </c>
      <c r="F7" s="13">
        <v>0.58672858049554011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0.45328683890142885</v>
      </c>
      <c r="F8" s="13">
        <v>0.54671316109856916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13">
        <v>0.23966198805922811</v>
      </c>
      <c r="F9" s="14">
        <v>0.76033801194077233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4">
        <v>0.45871888865194022</v>
      </c>
      <c r="F10" s="13">
        <v>0.54128111134806034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0.29586212468753614</v>
      </c>
      <c r="F11" s="8">
        <v>0.70413787531246252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0.39257765556319713</v>
      </c>
      <c r="F12" s="13">
        <v>0.60742234443680121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4">
        <v>0.46385401621028294</v>
      </c>
      <c r="F13" s="13">
        <v>0.53614598378971656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3">
        <v>0.11454660437626105</v>
      </c>
      <c r="F14" s="14">
        <v>0.88545339562373959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5.0322856282766101E-2</v>
      </c>
      <c r="F15" s="14">
        <v>0.94967714371723488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13">
        <v>0.17048909159756886</v>
      </c>
      <c r="F16" s="14">
        <v>0.82951090840243102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14">
        <v>0.38379682148448419</v>
      </c>
      <c r="F17" s="13">
        <v>0.61620317851551509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14">
        <v>0.37479920699844549</v>
      </c>
      <c r="F18" s="13">
        <v>0.62520079300155251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0.28005945293331436</v>
      </c>
      <c r="F19" s="8">
        <v>0.71994054706668664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3">
        <v>0.22867712993106934</v>
      </c>
      <c r="F20" s="14">
        <v>0.77132287006893163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13">
        <v>8.4204991234111043E-2</v>
      </c>
      <c r="F21" s="14">
        <v>0.91579500876588904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0.28201230014787798</v>
      </c>
      <c r="F22" s="8">
        <v>0.71798769985212507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14">
        <v>0.37845323320062257</v>
      </c>
      <c r="F23" s="13">
        <v>0.62154676679937615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14">
        <v>0.39605021589689376</v>
      </c>
      <c r="F24" s="13">
        <v>0.60394978410310407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4">
        <v>0.37069034454792615</v>
      </c>
      <c r="F25" s="13">
        <v>0.62930965545207362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13">
        <v>0.2477865536536509</v>
      </c>
      <c r="F26" s="14">
        <v>0.75221344634635157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3">
        <v>0.22699894890328473</v>
      </c>
      <c r="F27" s="14">
        <v>0.77300105109671591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0.10324097361613471</v>
      </c>
      <c r="F28" s="14">
        <v>0.89675902638386562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13">
        <v>0.23027186432854194</v>
      </c>
      <c r="F29" s="14">
        <v>0.76972813567145792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14">
        <v>0.35560299622641883</v>
      </c>
      <c r="F30" s="13">
        <v>0.64439700377358311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0.42756350351390165</v>
      </c>
      <c r="F31" s="13">
        <v>0.5724364964860974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0.40649589515458229</v>
      </c>
      <c r="F32" s="13">
        <v>0.5935041048454156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9.3787422938521894E-2</v>
      </c>
      <c r="F33" s="14">
        <v>0.90621257706147973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0.21635541805100478</v>
      </c>
      <c r="F34" s="14">
        <v>0.78364458194899544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0.28485813266192989</v>
      </c>
      <c r="F35" s="8">
        <v>0.71514186733806961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0.29379189158468788</v>
      </c>
      <c r="F36" s="8">
        <v>0.70620810841531101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4">
        <v>0.39486152753539339</v>
      </c>
      <c r="F37" s="13">
        <v>0.60513847246460695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3">
        <v>0.16750410879891414</v>
      </c>
      <c r="F38" s="14">
        <v>0.83249589120108558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0.26389888689916585</v>
      </c>
      <c r="F39" s="8">
        <v>0.73610111310083437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0.2136979664827301</v>
      </c>
      <c r="F40" s="8">
        <v>0.78630203351727124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0.24895473767644818</v>
      </c>
      <c r="F41" s="8">
        <v>0.7510452623235524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0.31690657990883969</v>
      </c>
      <c r="F42" s="8">
        <v>0.6830934200911617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0.26506084382105077</v>
      </c>
      <c r="F43" s="8">
        <v>0.73493915617894956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0.33547365824666436</v>
      </c>
      <c r="F44" s="8">
        <v>0.66452634175333614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0.3290405029032154</v>
      </c>
      <c r="F45" s="8">
        <v>0.67095949709678449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0.38087706255603104</v>
      </c>
      <c r="F46" s="8">
        <v>0.61912293744396862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4">
        <v>0.41634607834787168</v>
      </c>
      <c r="F47" s="13">
        <v>0.58365392165212804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0.19627221218298385</v>
      </c>
      <c r="F48" s="14">
        <v>0.80372778781701537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4">
        <v>0.34752975611441544</v>
      </c>
      <c r="F49" s="13">
        <v>0.65247024388558306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4.8023426153070974E-2</v>
      </c>
      <c r="F50" s="14">
        <v>0.9519765738469288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4">
        <v>0.37524075090817405</v>
      </c>
      <c r="F51" s="13">
        <v>0.62475924909182579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2.3760108100396762E-2</v>
      </c>
      <c r="F52" s="14">
        <v>0.97623989189960303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4">
        <v>0.37083882945627211</v>
      </c>
      <c r="F53" s="13">
        <v>0.62916117054372822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0.28786720110993241</v>
      </c>
      <c r="F54" s="8">
        <v>0.71213279889006931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0.4621956942515727</v>
      </c>
      <c r="F55" s="13">
        <v>0.53780430574842708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8.3490549635915623E-2</v>
      </c>
      <c r="F56" s="14">
        <v>0.91650945036408449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0.39693128749922368</v>
      </c>
      <c r="F57" s="13">
        <v>0.60306871250077509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3">
        <v>0.13592500011223435</v>
      </c>
      <c r="F58" s="14">
        <v>0.86407499988776659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3.5172288414852594E-3</v>
      </c>
      <c r="F59" s="14">
        <v>0.99648277115851458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3.5751023930502748E-3</v>
      </c>
      <c r="F60" s="14">
        <v>0.99642489760694974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4">
        <v>0.35176333399336629</v>
      </c>
      <c r="F61" s="13">
        <v>0.64823666600663576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0.30522758819095347</v>
      </c>
      <c r="F62" s="8">
        <v>0.69477241180904659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0.28052135968232367</v>
      </c>
      <c r="F63" s="8">
        <v>0.71947864031767594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0.323650343946909</v>
      </c>
      <c r="F64" s="8">
        <v>0.67634965605309005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0.29435379498984698</v>
      </c>
      <c r="F65" s="8">
        <v>0.7056462050101544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54">
        <v>0</v>
      </c>
      <c r="F66" s="14">
        <v>1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1</v>
      </c>
      <c r="F67" s="54">
        <v>0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14">
        <v>0.36317559859868614</v>
      </c>
      <c r="F68" s="13">
        <v>0.63682440140131391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0.31581896447663937</v>
      </c>
      <c r="F69" s="8">
        <v>0.68418103552336074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0.27247799525325522</v>
      </c>
      <c r="F70" s="8">
        <v>0.72752200474674522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0.39167824422945635</v>
      </c>
      <c r="F71" s="8">
        <v>0.60832175577054126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13">
        <v>0.19426010598253074</v>
      </c>
      <c r="F72" s="14">
        <v>0.80573989401747004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13">
        <v>0.19461375084608917</v>
      </c>
      <c r="F73" s="14">
        <v>0.80538624915391044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0.27780749857626053</v>
      </c>
      <c r="F74" s="8">
        <v>0.7221925014237397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7" display="Vissza" xr:uid="{A233693D-0FB7-463F-88C7-6BFADEC51397}"/>
  </hyperlinks>
  <pageMargins left="0.75" right="0.75" top="1" bottom="1" header="0.5" footer="0.5"/>
  <pageSetup orientation="portrait" horizontalDpi="300" verticalDpi="300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D006A-FB39-4D1C-A1E9-56845D3510F8}">
  <sheetPr codeName="Munka9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350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202</v>
      </c>
      <c r="D4" s="53">
        <v>234565.96078073423</v>
      </c>
      <c r="E4" s="8">
        <v>0.62887777215773399</v>
      </c>
      <c r="F4" s="8">
        <v>0.37112222784226512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114</v>
      </c>
      <c r="D5" s="53">
        <v>131318.34028570823</v>
      </c>
      <c r="E5" s="8">
        <v>0.7054145719470406</v>
      </c>
      <c r="F5" s="8">
        <v>0.29458542805295979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44</v>
      </c>
      <c r="D6" s="53">
        <v>48353.348556067416</v>
      </c>
      <c r="E6" s="8">
        <v>0.51838675792969635</v>
      </c>
      <c r="F6" s="8">
        <v>0.48161324207030354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28</v>
      </c>
      <c r="D7" s="53">
        <v>33044.255780841893</v>
      </c>
      <c r="E7" s="8">
        <v>0.41754570884927084</v>
      </c>
      <c r="F7" s="8">
        <v>0.58245429115072911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16</v>
      </c>
      <c r="D8" s="53">
        <v>21850.016158116439</v>
      </c>
      <c r="E8" s="8">
        <v>0.73300747816636413</v>
      </c>
      <c r="F8" s="8">
        <v>0.26699252183363592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170</v>
      </c>
      <c r="D9" s="53">
        <v>193451.38796807939</v>
      </c>
      <c r="E9" s="8">
        <v>0.63980354870214384</v>
      </c>
      <c r="F9" s="8">
        <v>0.36019645129785549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32</v>
      </c>
      <c r="D10" s="53">
        <v>41114.572812654798</v>
      </c>
      <c r="E10" s="8">
        <v>0.57747004753473608</v>
      </c>
      <c r="F10" s="8">
        <v>0.4225299524652637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</v>
      </c>
      <c r="D11" s="53">
        <v>46272.833468317542</v>
      </c>
      <c r="E11" s="8">
        <v>0.49079932798472981</v>
      </c>
      <c r="F11" s="8">
        <v>0.50920067201527008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32</v>
      </c>
      <c r="D12" s="53">
        <v>37181.570355791104</v>
      </c>
      <c r="E12" s="8">
        <v>0.33028922163931151</v>
      </c>
      <c r="F12" s="8">
        <v>0.66971077836068849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32</v>
      </c>
      <c r="D13" s="53">
        <v>41114.572812654798</v>
      </c>
      <c r="E13" s="8">
        <v>0.57747004753473608</v>
      </c>
      <c r="F13" s="8">
        <v>0.4225299524652637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11</v>
      </c>
      <c r="D14" s="53">
        <v>11758.236459395779</v>
      </c>
      <c r="E14" s="8">
        <v>0.81088922619391568</v>
      </c>
      <c r="F14" s="8">
        <v>0.1891107738060841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76</v>
      </c>
      <c r="D15" s="53">
        <v>85045.506817390764</v>
      </c>
      <c r="E15" s="8">
        <v>0.82218564916519088</v>
      </c>
      <c r="F15" s="8">
        <v>0.17781435083480848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13</v>
      </c>
      <c r="D16" s="53">
        <v>13193.240867184066</v>
      </c>
      <c r="E16" s="8">
        <v>0.70655228837470796</v>
      </c>
      <c r="F16" s="8">
        <v>0.29344771162529198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13</v>
      </c>
      <c r="D17" s="53">
        <v>15692.714295098134</v>
      </c>
      <c r="E17" s="8">
        <v>0.54519011376528947</v>
      </c>
      <c r="F17" s="8">
        <v>0.45480988623471047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31</v>
      </c>
      <c r="D18" s="53">
        <v>38198.583275294368</v>
      </c>
      <c r="E18" s="8">
        <v>0.47794248759524294</v>
      </c>
      <c r="F18" s="8">
        <v>0.52205751240475706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82</v>
      </c>
      <c r="D19" s="53">
        <v>91468.363349421939</v>
      </c>
      <c r="E19" s="8">
        <v>0.67651882623484316</v>
      </c>
      <c r="F19" s="8">
        <v>0.3234811737651565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67</v>
      </c>
      <c r="D20" s="53">
        <v>79070.350424190168</v>
      </c>
      <c r="E20" s="8">
        <v>0.65915609805248332</v>
      </c>
      <c r="F20" s="8">
        <v>0.34084390194751646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9</v>
      </c>
      <c r="D21" s="53">
        <v>10135.949436729437</v>
      </c>
      <c r="E21" s="8">
        <v>0.66114248187538971</v>
      </c>
      <c r="F21" s="8">
        <v>0.33885751812461007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144</v>
      </c>
      <c r="D22" s="53">
        <v>169164.48674843524</v>
      </c>
      <c r="E22" s="8">
        <v>0.64077231557933834</v>
      </c>
      <c r="F22" s="8">
        <v>0.35922768442066255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58</v>
      </c>
      <c r="D23" s="53">
        <v>65401.474032298676</v>
      </c>
      <c r="E23" s="8">
        <v>0.5981118855658083</v>
      </c>
      <c r="F23" s="8">
        <v>0.40188811443419176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23</v>
      </c>
      <c r="D24" s="53">
        <v>26420.06809874596</v>
      </c>
      <c r="E24" s="8">
        <v>0.30167259926011619</v>
      </c>
      <c r="F24" s="8">
        <v>0.69832740073988409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35</v>
      </c>
      <c r="D25" s="53">
        <v>45821.261171206119</v>
      </c>
      <c r="E25" s="8">
        <v>0.55028236072024539</v>
      </c>
      <c r="F25" s="8">
        <v>0.44971763927975433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68</v>
      </c>
      <c r="D26" s="53">
        <v>69950.495229226173</v>
      </c>
      <c r="E26" s="8">
        <v>0.78643597870525439</v>
      </c>
      <c r="F26" s="8">
        <v>0.21356402129474575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76</v>
      </c>
      <c r="D27" s="53">
        <v>92374.136281555751</v>
      </c>
      <c r="E27" s="8">
        <v>0.64213742792752204</v>
      </c>
      <c r="F27" s="8">
        <v>0.35786257207247785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96</v>
      </c>
      <c r="D28" s="53">
        <v>100742.08437463381</v>
      </c>
      <c r="E28" s="14">
        <v>0.83300650156479039</v>
      </c>
      <c r="F28" s="13">
        <v>0.16699349843520928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60</v>
      </c>
      <c r="D29" s="53">
        <v>60989.81806644606</v>
      </c>
      <c r="E29" s="8">
        <v>0.59614443054122834</v>
      </c>
      <c r="F29" s="8">
        <v>0.40385556945877149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37</v>
      </c>
      <c r="D30" s="53">
        <v>46394.522259791491</v>
      </c>
      <c r="E30" s="8">
        <v>0.37101671199499409</v>
      </c>
      <c r="F30" s="8">
        <v>0.62898328800500558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9</v>
      </c>
      <c r="D31" s="53">
        <v>26439.536079862668</v>
      </c>
      <c r="E31" s="8">
        <v>0.3790771547901865</v>
      </c>
      <c r="F31" s="8">
        <v>0.62092284520981367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88</v>
      </c>
      <c r="D32" s="53">
        <v>106338.47367024433</v>
      </c>
      <c r="E32" s="8">
        <v>0.44621119150082511</v>
      </c>
      <c r="F32" s="8">
        <v>0.55378880849917489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114</v>
      </c>
      <c r="D33" s="53">
        <v>128227.48711048963</v>
      </c>
      <c r="E33" s="8">
        <v>0.78036233927617848</v>
      </c>
      <c r="F33" s="8">
        <v>0.21963766072382204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93</v>
      </c>
      <c r="D34" s="53">
        <v>104219.02769154179</v>
      </c>
      <c r="E34" s="8">
        <v>0.7754027336415672</v>
      </c>
      <c r="F34" s="8">
        <v>0.22459726635843311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42</v>
      </c>
      <c r="D35" s="53">
        <v>47964.704000949656</v>
      </c>
      <c r="E35" s="8">
        <v>0.63438311326291952</v>
      </c>
      <c r="F35" s="8">
        <v>0.36561688673708043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31</v>
      </c>
      <c r="D36" s="53">
        <v>37484.012075875195</v>
      </c>
      <c r="E36" s="8">
        <v>0.49075296039016914</v>
      </c>
      <c r="F36" s="8">
        <v>0.50924703960983075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36</v>
      </c>
      <c r="D37" s="53">
        <v>44898.217012367313</v>
      </c>
      <c r="E37" s="8">
        <v>0.39819424724640468</v>
      </c>
      <c r="F37" s="8">
        <v>0.60180575275359505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47</v>
      </c>
      <c r="D38" s="53">
        <v>53673.831965513877</v>
      </c>
      <c r="E38" s="8">
        <v>0.75102424231747444</v>
      </c>
      <c r="F38" s="8">
        <v>0.24897575768252581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</v>
      </c>
      <c r="D39" s="53">
        <v>23282.056145955597</v>
      </c>
      <c r="E39" s="8">
        <v>0.71168567224895474</v>
      </c>
      <c r="F39" s="8">
        <v>0.28831432775104548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</v>
      </c>
      <c r="D40" s="53">
        <v>27263.139580072351</v>
      </c>
      <c r="E40" s="8">
        <v>0.87781028063373157</v>
      </c>
      <c r="F40" s="8">
        <v>0.1221897193662686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17</v>
      </c>
      <c r="D41" s="53">
        <v>18442.699934350454</v>
      </c>
      <c r="E41" s="8">
        <v>0.53410288734623934</v>
      </c>
      <c r="F41" s="8">
        <v>0.4658971126537606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25</v>
      </c>
      <c r="D42" s="53">
        <v>29522.004066599206</v>
      </c>
      <c r="E42" s="8">
        <v>0.69702920299849547</v>
      </c>
      <c r="F42" s="8">
        <v>0.3029707970015047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19</v>
      </c>
      <c r="D43" s="53">
        <v>24658.804865479251</v>
      </c>
      <c r="E43" s="8">
        <v>0.48698878293350711</v>
      </c>
      <c r="F43" s="8">
        <v>0.513011217066493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10</v>
      </c>
      <c r="D44" s="53">
        <v>10952.080712070279</v>
      </c>
      <c r="E44" s="8">
        <v>0.41213191756355644</v>
      </c>
      <c r="F44" s="8">
        <v>0.58786808243644373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15</v>
      </c>
      <c r="D45" s="53">
        <v>18297.02374493537</v>
      </c>
      <c r="E45" s="8">
        <v>0.64098768491377844</v>
      </c>
      <c r="F45" s="8">
        <v>0.35901231508622145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10</v>
      </c>
      <c r="D46" s="53">
        <v>9650.2720329817967</v>
      </c>
      <c r="E46" s="8">
        <v>0.42849071021899993</v>
      </c>
      <c r="F46" s="8">
        <v>0.57150928978100002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13</v>
      </c>
      <c r="D47" s="53">
        <v>18824.047732775794</v>
      </c>
      <c r="E47" s="8">
        <v>0.20655065643525944</v>
      </c>
      <c r="F47" s="8">
        <v>0.79344934356474051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177</v>
      </c>
      <c r="D48" s="53">
        <v>203407.9692667576</v>
      </c>
      <c r="E48" s="8">
        <v>0.67601106031537517</v>
      </c>
      <c r="F48" s="8">
        <v>0.32398893968462394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25</v>
      </c>
      <c r="D49" s="53">
        <v>31157.99151397662</v>
      </c>
      <c r="E49" s="8">
        <v>0.32117865667687534</v>
      </c>
      <c r="F49" s="8">
        <v>0.67882134332312472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135</v>
      </c>
      <c r="D50" s="53">
        <v>144911.72408363727</v>
      </c>
      <c r="E50" s="8">
        <v>0.76516921528197412</v>
      </c>
      <c r="F50" s="8">
        <v>0.23483078471802604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67</v>
      </c>
      <c r="D51" s="53">
        <v>89654.236697096727</v>
      </c>
      <c r="E51" s="8">
        <v>0.40858446836543216</v>
      </c>
      <c r="F51" s="8">
        <v>0.59141553163456828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94</v>
      </c>
      <c r="D52" s="53">
        <v>101780.92865080002</v>
      </c>
      <c r="E52" s="14">
        <v>0.82101282340180692</v>
      </c>
      <c r="F52" s="13">
        <v>0.17898717659819238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108</v>
      </c>
      <c r="D53" s="53">
        <v>132785.03212993403</v>
      </c>
      <c r="E53" s="8">
        <v>0.48160451681932398</v>
      </c>
      <c r="F53" s="8">
        <v>0.51839548318067596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192</v>
      </c>
      <c r="D54" s="53">
        <v>221973.43230879094</v>
      </c>
      <c r="E54" s="8">
        <v>0.64729808835723257</v>
      </c>
      <c r="F54" s="8">
        <v>0.35270191164276654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10</v>
      </c>
      <c r="D55" s="53">
        <v>12592.528471943242</v>
      </c>
      <c r="E55" s="8">
        <v>0.30417564262703245</v>
      </c>
      <c r="F55" s="8">
        <v>0.69582435737296766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5</v>
      </c>
      <c r="D56" s="53">
        <v>6147.722849924533</v>
      </c>
      <c r="E56" s="8">
        <v>0.77344911368185887</v>
      </c>
      <c r="F56" s="8">
        <v>0.22655088631814121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62</v>
      </c>
      <c r="D57" s="53">
        <v>83506.513847172217</v>
      </c>
      <c r="E57" s="13">
        <v>0.38172324983526379</v>
      </c>
      <c r="F57" s="14">
        <v>0.61827675016473627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46</v>
      </c>
      <c r="D58" s="53">
        <v>49278.518282761812</v>
      </c>
      <c r="E58" s="8">
        <v>0.65086156218375846</v>
      </c>
      <c r="F58" s="8">
        <v>0.34913843781624154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89</v>
      </c>
      <c r="D59" s="53">
        <v>95633.205800875498</v>
      </c>
      <c r="E59" s="14">
        <v>0.82407042774146844</v>
      </c>
      <c r="F59" s="13">
        <v>0.17592957225853073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86</v>
      </c>
      <c r="D60" s="53">
        <v>92388.732738373496</v>
      </c>
      <c r="E60" s="14">
        <v>0.83179896716893953</v>
      </c>
      <c r="F60" s="13">
        <v>0.16820103283105964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116</v>
      </c>
      <c r="D61" s="53">
        <v>142177.22804236057</v>
      </c>
      <c r="E61" s="8">
        <v>0.49701676803648409</v>
      </c>
      <c r="F61" s="8">
        <v>0.50298323196351591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193</v>
      </c>
      <c r="D62" s="53">
        <v>223153.00296615894</v>
      </c>
      <c r="E62" s="8">
        <v>0.64409543034349181</v>
      </c>
      <c r="F62" s="8">
        <v>0.3559045696565073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9</v>
      </c>
      <c r="D63" s="53">
        <v>11412.957814575268</v>
      </c>
      <c r="E63" s="8">
        <v>0.33133298338022188</v>
      </c>
      <c r="F63" s="8">
        <v>0.66866701661977823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202</v>
      </c>
      <c r="D64" s="53">
        <v>234565.96078073423</v>
      </c>
      <c r="E64" s="8">
        <v>0.62887777215773399</v>
      </c>
      <c r="F64" s="8">
        <v>0.37112222784226512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0</v>
      </c>
      <c r="D65" s="53">
        <v>0</v>
      </c>
      <c r="E65" s="54">
        <v>0</v>
      </c>
      <c r="F65" s="54">
        <v>0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170</v>
      </c>
      <c r="D66" s="53">
        <v>186031.8000305185</v>
      </c>
      <c r="E66" s="8">
        <v>0.72578418863829697</v>
      </c>
      <c r="F66" s="8">
        <v>0.2742158113617032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32</v>
      </c>
      <c r="D67" s="53">
        <v>48534.160750215517</v>
      </c>
      <c r="E67" s="13">
        <v>0.25743475524503201</v>
      </c>
      <c r="F67" s="14">
        <v>0.74256524475496799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51</v>
      </c>
      <c r="D68" s="53">
        <v>59000.367452070095</v>
      </c>
      <c r="E68" s="8">
        <v>0.4914212637694701</v>
      </c>
      <c r="F68" s="8">
        <v>0.50857873623052985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16</v>
      </c>
      <c r="D69" s="53">
        <v>18440.298334697727</v>
      </c>
      <c r="E69" s="8">
        <v>0.64587855322074494</v>
      </c>
      <c r="F69" s="8">
        <v>0.35412144677925489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37</v>
      </c>
      <c r="D70" s="53">
        <v>46609.08571486963</v>
      </c>
      <c r="E70" s="8">
        <v>0.64628368089592836</v>
      </c>
      <c r="F70" s="8">
        <v>0.35371631910407136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24</v>
      </c>
      <c r="D71" s="53">
        <v>26617.989165399642</v>
      </c>
      <c r="E71" s="14">
        <v>0.96116635873398659</v>
      </c>
      <c r="F71" s="13">
        <v>3.8833641266013311E-2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18</v>
      </c>
      <c r="D72" s="53">
        <v>22727.307266019328</v>
      </c>
      <c r="E72" s="8">
        <v>0.69120692524273208</v>
      </c>
      <c r="F72" s="8">
        <v>0.30879307475726797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32</v>
      </c>
      <c r="D73" s="53">
        <v>34467.161461125223</v>
      </c>
      <c r="E73" s="8">
        <v>0.38496050356342887</v>
      </c>
      <c r="F73" s="8">
        <v>0.61503949643657141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24</v>
      </c>
      <c r="D74" s="53">
        <v>26703.751386552362</v>
      </c>
      <c r="E74" s="8">
        <v>0.82102004951027008</v>
      </c>
      <c r="F74" s="8">
        <v>0.17897995048972967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14" display="Vissza" xr:uid="{BDD42881-57CD-4B31-8607-50F886998813}"/>
  </hyperlinks>
  <pageMargins left="0.75" right="0.75" top="1" bottom="1" header="0.5" footer="0.5"/>
  <pageSetup orientation="portrait" horizontalDpi="300" verticalDpi="300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6D362-895C-4D6F-B9C1-32CAF2878D5C}">
  <sheetPr codeName="Munka10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351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6.6054759654194328E-2</v>
      </c>
      <c r="F4" s="8">
        <v>0.93259181026083537</v>
      </c>
      <c r="G4" s="8">
        <v>1.3534300849679392E-3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6.8454025692126969E-2</v>
      </c>
      <c r="F5" s="8">
        <v>0.92976604275249963</v>
      </c>
      <c r="G5" s="8">
        <v>1.7799315553750942E-3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6.5926830422908672E-2</v>
      </c>
      <c r="F6" s="8">
        <v>0.9324381092899876</v>
      </c>
      <c r="G6" s="8">
        <v>1.6350602871035601E-3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7.1891725619742067E-2</v>
      </c>
      <c r="F7" s="8">
        <v>0.92688705699577756</v>
      </c>
      <c r="G7" s="8">
        <v>1.2212173844798426E-3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5.2144124893319092E-2</v>
      </c>
      <c r="F8" s="8">
        <v>0.94785587510668057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6.7346356365763041E-2</v>
      </c>
      <c r="F9" s="8">
        <v>0.93080583515636961</v>
      </c>
      <c r="G9" s="8">
        <v>1.8478084778685638E-3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6.2518832776754615E-2</v>
      </c>
      <c r="F10" s="8">
        <v>0.93748116722324593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7.7886942925880304E-2</v>
      </c>
      <c r="F11" s="8">
        <v>0.92211305707411872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6.6483591028567809E-2</v>
      </c>
      <c r="F12" s="8">
        <v>0.93058879083838553</v>
      </c>
      <c r="G12" s="8">
        <v>2.9276181330464114E-3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6.2174841345105175E-2</v>
      </c>
      <c r="F13" s="8">
        <v>0.93782515865489491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7.6352670501862327E-2</v>
      </c>
      <c r="F14" s="8">
        <v>0.92364732949813788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8">
        <v>5.9251835327326495E-2</v>
      </c>
      <c r="F15" s="8">
        <v>0.93723183825630496</v>
      </c>
      <c r="G15" s="8">
        <v>3.5163264163695757E-3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5.7099973435794836E-2</v>
      </c>
      <c r="F16" s="8">
        <v>0.94290002656420535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4.616336082946703E-2</v>
      </c>
      <c r="F17" s="8">
        <v>0.95383663917053296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5.7275615283043188E-2</v>
      </c>
      <c r="F18" s="8">
        <v>0.94018424372444354</v>
      </c>
      <c r="G18" s="8">
        <v>2.5401409925136253E-3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6.4411193787471788E-2</v>
      </c>
      <c r="F19" s="8">
        <v>0.9344051692718649</v>
      </c>
      <c r="G19" s="8">
        <v>1.1836369406636913E-3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7.7888933065522678E-2</v>
      </c>
      <c r="F20" s="8">
        <v>0.92083163151363634</v>
      </c>
      <c r="G20" s="8">
        <v>1.2794354208403966E-3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0.21342602029838834</v>
      </c>
      <c r="F21" s="8">
        <v>0.7865739797016118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6.8500765004489206E-2</v>
      </c>
      <c r="F22" s="8">
        <v>0.93025676331457197</v>
      </c>
      <c r="G22" s="8">
        <v>1.2424716809393069E-3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5.3991320587647211E-2</v>
      </c>
      <c r="F23" s="8">
        <v>0.94410801424232682</v>
      </c>
      <c r="G23" s="8">
        <v>1.9006651700258913E-3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7.3826009217362112E-2</v>
      </c>
      <c r="F24" s="8">
        <v>0.92231768711555584</v>
      </c>
      <c r="G24" s="8">
        <v>3.8563036670808213E-3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4.4015701386611185E-2</v>
      </c>
      <c r="F25" s="8">
        <v>0.95598429861338841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6.3172684499847434E-2</v>
      </c>
      <c r="F26" s="8">
        <v>0.9359784795793914</v>
      </c>
      <c r="G26" s="8">
        <v>8.4883592076229598E-4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8.1057692653375563E-2</v>
      </c>
      <c r="F27" s="8">
        <v>0.91777261799632237</v>
      </c>
      <c r="G27" s="8">
        <v>1.1696893503014396E-3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8">
        <v>7.4239163975463457E-2</v>
      </c>
      <c r="F28" s="8">
        <v>0.92300071217021029</v>
      </c>
      <c r="G28" s="8">
        <v>2.7601238543268989E-3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6.8250273933647035E-2</v>
      </c>
      <c r="F29" s="8">
        <v>0.93060989021206186</v>
      </c>
      <c r="G29" s="8">
        <v>1.1398358542903339E-3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5.2103381733673106E-2</v>
      </c>
      <c r="F30" s="8">
        <v>0.94608829462768151</v>
      </c>
      <c r="G30" s="8">
        <v>1.8083236386465184E-3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7.4951014394818244E-2</v>
      </c>
      <c r="F31" s="8">
        <v>0.92504898560518223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6.9961265151306365E-2</v>
      </c>
      <c r="F32" s="8">
        <v>0.92893584361378434</v>
      </c>
      <c r="G32" s="8">
        <v>1.1028912349063567E-3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8">
        <v>5.8673752733139246E-2</v>
      </c>
      <c r="F33" s="8">
        <v>0.93949944552334586</v>
      </c>
      <c r="G33" s="8">
        <v>1.826801743516673E-3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6.8802083538352724E-2</v>
      </c>
      <c r="F34" s="8">
        <v>0.93003828424557755</v>
      </c>
      <c r="G34" s="8">
        <v>1.1596322160701653E-3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4.7378344665858219E-2</v>
      </c>
      <c r="F35" s="8">
        <v>0.95262165533414123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6.4311251421123941E-2</v>
      </c>
      <c r="F36" s="8">
        <v>0.93336584328315542</v>
      </c>
      <c r="G36" s="8">
        <v>2.3229052957203298E-3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7.8741813506880629E-2</v>
      </c>
      <c r="F37" s="8">
        <v>0.9195722266576305</v>
      </c>
      <c r="G37" s="8">
        <v>1.6859598354892768E-3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9.5960431857866582E-2</v>
      </c>
      <c r="F38" s="8">
        <v>0.90053965017377335</v>
      </c>
      <c r="G38" s="8">
        <v>3.4999179683598315E-3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4.9949343514364156E-2</v>
      </c>
      <c r="F39" s="8">
        <v>0.95005065648563569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6.1640036042046015E-2</v>
      </c>
      <c r="F40" s="8">
        <v>0.93835996395795462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5.3200825124915946E-2</v>
      </c>
      <c r="F41" s="8">
        <v>0.9467991748750838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4.2302691029040461E-2</v>
      </c>
      <c r="F42" s="8">
        <v>0.95769730897095984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6.7083451274317793E-2</v>
      </c>
      <c r="F43" s="8">
        <v>0.9329165487256823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5.8403384423527528E-2</v>
      </c>
      <c r="F44" s="8">
        <v>0.93495759875737894</v>
      </c>
      <c r="G44" s="8">
        <v>6.6390168190940471E-3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8.7022684593871705E-2</v>
      </c>
      <c r="F45" s="8">
        <v>0.91024428406783198</v>
      </c>
      <c r="G45" s="8">
        <v>2.7330313382963635E-3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6.7321613220063956E-2</v>
      </c>
      <c r="F46" s="8">
        <v>0.93079557810751778</v>
      </c>
      <c r="G46" s="8">
        <v>1.8828086724181864E-3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7.801192352318953E-2</v>
      </c>
      <c r="F47" s="8">
        <v>0.92198807647681036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8">
        <v>8.0006149416806907E-2</v>
      </c>
      <c r="F48" s="8">
        <v>0.91918541853725488</v>
      </c>
      <c r="G48" s="8">
        <v>8.0843204593709504E-4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5.9317014041414456E-2</v>
      </c>
      <c r="F49" s="8">
        <v>0.93906635212051914</v>
      </c>
      <c r="G49" s="8">
        <v>1.616633838066008E-3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8">
        <v>7.003966787368078E-2</v>
      </c>
      <c r="F50" s="8">
        <v>0.92859818290508978</v>
      </c>
      <c r="G50" s="8">
        <v>1.3621492212290201E-3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6.4829089975673229E-2</v>
      </c>
      <c r="F51" s="8">
        <v>0.93382016175292948</v>
      </c>
      <c r="G51" s="8">
        <v>1.3507482713979704E-3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8">
        <v>5.8955729577129995E-2</v>
      </c>
      <c r="F52" s="8">
        <v>0.93951179998513024</v>
      </c>
      <c r="G52" s="8">
        <v>1.5324704377393231E-3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6.7931432664717781E-2</v>
      </c>
      <c r="F53" s="8">
        <v>0.93076246768759896</v>
      </c>
      <c r="G53" s="8">
        <v>1.3060996476838118E-3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6.3055442118123611E-2</v>
      </c>
      <c r="F54" s="8">
        <v>0.93550523557752896</v>
      </c>
      <c r="G54" s="8">
        <v>1.439322304347166E-3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0.11331592739474988</v>
      </c>
      <c r="F55" s="8">
        <v>0.88668407260525017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5.4949427815062096E-2</v>
      </c>
      <c r="F56" s="8">
        <v>0.94505057218493793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6.5563605916596032E-2</v>
      </c>
      <c r="F57" s="8">
        <v>0.93298522272856599</v>
      </c>
      <c r="G57" s="8">
        <v>1.4511713548381543E-3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8.9249288104356714E-2</v>
      </c>
      <c r="F58" s="8">
        <v>0.91075071189564349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8">
        <v>6.0313480846992562E-2</v>
      </c>
      <c r="F59" s="8">
        <v>0.93763468851565168</v>
      </c>
      <c r="G59" s="8">
        <v>2.0518306373548114E-3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8">
        <v>5.9220305096661388E-2</v>
      </c>
      <c r="F60" s="8">
        <v>0.93869410282151999</v>
      </c>
      <c r="G60" s="8">
        <v>2.0855920818172898E-3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6.7295348026654739E-2</v>
      </c>
      <c r="F61" s="8">
        <v>0.93148412373919842</v>
      </c>
      <c r="G61" s="8">
        <v>1.2205282341468718E-3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6.8726667867704275E-2</v>
      </c>
      <c r="F62" s="8">
        <v>0.93011200827462293</v>
      </c>
      <c r="G62" s="8">
        <v>1.1613238576731642E-3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5.9238330531074676E-2</v>
      </c>
      <c r="F63" s="8">
        <v>0.93891814826636466</v>
      </c>
      <c r="G63" s="8">
        <v>1.8435212025608321E-3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8.4750371149611328E-2</v>
      </c>
      <c r="F64" s="8">
        <v>0.91524962885038819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6.3169729605272187E-2</v>
      </c>
      <c r="F65" s="8">
        <v>0.93526798453281923</v>
      </c>
      <c r="G65" s="8">
        <v>1.5622858619081621E-3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7.0473029385979297E-2</v>
      </c>
      <c r="F66" s="8">
        <v>0.92841199304559108</v>
      </c>
      <c r="G66" s="8">
        <v>1.1149775684286272E-3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8">
        <v>5.566005863958013E-2</v>
      </c>
      <c r="F67" s="8">
        <v>0.94242551279277176</v>
      </c>
      <c r="G67" s="8">
        <v>1.9144285676493294E-3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7.5361354022454183E-2</v>
      </c>
      <c r="F68" s="8">
        <v>0.92224929592439375</v>
      </c>
      <c r="G68" s="8">
        <v>2.3893500531531578E-3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6.4984905080485766E-2</v>
      </c>
      <c r="F69" s="8">
        <v>0.93256304844973348</v>
      </c>
      <c r="G69" s="8">
        <v>2.4520464697808594E-3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14">
        <v>0.16404069491714296</v>
      </c>
      <c r="F70" s="13">
        <v>0.83595930508285798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4.5563924410136278E-2</v>
      </c>
      <c r="F71" s="8">
        <v>0.95443607558986387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13">
        <v>7.2031641698455861E-3</v>
      </c>
      <c r="F72" s="14">
        <v>0.99279683583015443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5.1932491266735818E-2</v>
      </c>
      <c r="F73" s="8">
        <v>0.94578063578466887</v>
      </c>
      <c r="G73" s="8">
        <v>2.2868729485949462E-3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4.8408294199829213E-2</v>
      </c>
      <c r="F74" s="8">
        <v>0.95159170580017072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15" display="Vissza" xr:uid="{2F890A05-113C-467D-B8C4-52B59CFF648C}"/>
  </hyperlinks>
  <pageMargins left="0.75" right="0.75" top="1" bottom="1" header="0.5" footer="0.5"/>
  <pageSetup orientation="portrait" horizontalDpi="300" verticalDpi="300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778FE-7EF2-459C-8DFE-8396321112FE}">
  <sheetPr codeName="Munka10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6" width="11.5703125" style="1" customWidth="1"/>
    <col min="7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352</v>
      </c>
      <c r="D1" s="65"/>
      <c r="E1" s="65"/>
      <c r="F1" s="65"/>
      <c r="G1" s="65"/>
      <c r="H1" s="65"/>
      <c r="I1" s="65"/>
    </row>
    <row r="2" spans="1:44" ht="59.1" customHeight="1" x14ac:dyDescent="0.2">
      <c r="A2" s="67"/>
      <c r="B2" s="67"/>
      <c r="C2" s="66" t="s">
        <v>1</v>
      </c>
      <c r="D2" s="66"/>
      <c r="E2" s="4" t="s">
        <v>353</v>
      </c>
      <c r="F2" s="4" t="s">
        <v>354</v>
      </c>
      <c r="G2" s="4" t="s">
        <v>355</v>
      </c>
      <c r="H2" s="4" t="s">
        <v>356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2610</v>
      </c>
      <c r="D4" s="53">
        <v>3473828.1020695399</v>
      </c>
      <c r="E4" s="8">
        <v>0.70781218136741519</v>
      </c>
      <c r="F4" s="8">
        <v>0.18093338497021411</v>
      </c>
      <c r="G4" s="8">
        <v>7.7907670164912193E-2</v>
      </c>
      <c r="H4" s="8">
        <v>1.9787592343268903E-2</v>
      </c>
      <c r="I4" s="8">
        <v>1.3559171154190253E-2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868</v>
      </c>
      <c r="D5" s="53">
        <v>1159227.3371650458</v>
      </c>
      <c r="E5" s="8">
        <v>0.739274509449102</v>
      </c>
      <c r="F5" s="8">
        <v>0.13743325093937195</v>
      </c>
      <c r="G5" s="8">
        <v>9.1147918931827998E-2</v>
      </c>
      <c r="H5" s="8">
        <v>2.1852690999008176E-2</v>
      </c>
      <c r="I5" s="8">
        <v>1.0291629680688965E-2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798</v>
      </c>
      <c r="D6" s="53">
        <v>985644.25048245455</v>
      </c>
      <c r="E6" s="8">
        <v>0.68037669547234225</v>
      </c>
      <c r="F6" s="8">
        <v>0.20660288357709253</v>
      </c>
      <c r="G6" s="8">
        <v>7.8362627155952325E-2</v>
      </c>
      <c r="H6" s="8">
        <v>1.5240273587195532E-2</v>
      </c>
      <c r="I6" s="8">
        <v>1.94175202074158E-2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558</v>
      </c>
      <c r="D7" s="53">
        <v>770793.24505327188</v>
      </c>
      <c r="E7" s="8">
        <v>0.70047614423651894</v>
      </c>
      <c r="F7" s="8">
        <v>0.20221793443120334</v>
      </c>
      <c r="G7" s="8">
        <v>6.8109880123227926E-2</v>
      </c>
      <c r="H7" s="8">
        <v>1.3389970577241381E-2</v>
      </c>
      <c r="I7" s="8">
        <v>1.5806070631808306E-2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386</v>
      </c>
      <c r="D8" s="53">
        <v>558163.26936877647</v>
      </c>
      <c r="E8" s="8">
        <v>0.70104750477055977</v>
      </c>
      <c r="F8" s="8">
        <v>0.19655527260460673</v>
      </c>
      <c r="G8" s="8">
        <v>6.3136340455856976E-2</v>
      </c>
      <c r="H8" s="8">
        <v>3.2363417013632406E-2</v>
      </c>
      <c r="I8" s="8">
        <v>6.8974651553438656E-3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1967</v>
      </c>
      <c r="D9" s="53">
        <v>2504745.7834578059</v>
      </c>
      <c r="E9" s="8">
        <v>0.71257581506022272</v>
      </c>
      <c r="F9" s="8">
        <v>0.17369264479025259</v>
      </c>
      <c r="G9" s="8">
        <v>8.5159841735640354E-2</v>
      </c>
      <c r="H9" s="8">
        <v>1.7020877061328689E-2</v>
      </c>
      <c r="I9" s="8">
        <v>1.1550821352555741E-2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643</v>
      </c>
      <c r="D10" s="53">
        <v>969082.31861174281</v>
      </c>
      <c r="E10" s="8">
        <v>0.69549982030495205</v>
      </c>
      <c r="F10" s="8">
        <v>0.19964821763876558</v>
      </c>
      <c r="G10" s="8">
        <v>5.9163291267651415E-2</v>
      </c>
      <c r="H10" s="8">
        <v>2.6938603463144958E-2</v>
      </c>
      <c r="I10" s="8">
        <v>1.8750067325486147E-2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395</v>
      </c>
      <c r="D11" s="53">
        <v>547479.01154423354</v>
      </c>
      <c r="E11" s="8">
        <v>0.73986688914156584</v>
      </c>
      <c r="F11" s="8">
        <v>0.17042274402353727</v>
      </c>
      <c r="G11" s="8">
        <v>6.4762218188446477E-2</v>
      </c>
      <c r="H11" s="8">
        <v>1.3862129816196894E-2</v>
      </c>
      <c r="I11" s="8">
        <v>1.1086018830253664E-2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693</v>
      </c>
      <c r="D12" s="53">
        <v>858370.86811055907</v>
      </c>
      <c r="E12" s="8">
        <v>0.68386250725552855</v>
      </c>
      <c r="F12" s="14">
        <v>0.24150815620852017</v>
      </c>
      <c r="G12" s="8">
        <v>5.4190407723332432E-2</v>
      </c>
      <c r="H12" s="8">
        <v>1.1567475808496297E-2</v>
      </c>
      <c r="I12" s="8">
        <v>8.8714530041210486E-3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617</v>
      </c>
      <c r="D13" s="53">
        <v>940930.89158226305</v>
      </c>
      <c r="E13" s="8">
        <v>0.69541860076579742</v>
      </c>
      <c r="F13" s="8">
        <v>0.20130386892672722</v>
      </c>
      <c r="G13" s="8">
        <v>5.6221913983006605E-2</v>
      </c>
      <c r="H13" s="8">
        <v>2.774457140027322E-2</v>
      </c>
      <c r="I13" s="8">
        <v>1.9311044924195487E-2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198</v>
      </c>
      <c r="D14" s="53">
        <v>254037.87215458977</v>
      </c>
      <c r="E14" s="8">
        <v>0.72044976977851538</v>
      </c>
      <c r="F14" s="8">
        <v>0.10188057180565532</v>
      </c>
      <c r="G14" s="8">
        <v>0.12694026597751107</v>
      </c>
      <c r="H14" s="8">
        <v>2.9017519865594053E-2</v>
      </c>
      <c r="I14" s="8">
        <v>2.1711872572724805E-2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473</v>
      </c>
      <c r="D15" s="53">
        <v>611748.32562081201</v>
      </c>
      <c r="E15" s="8">
        <v>0.73874436423266954</v>
      </c>
      <c r="F15" s="13">
        <v>0.10790958195877361</v>
      </c>
      <c r="G15" s="8">
        <v>0.11476157957769714</v>
      </c>
      <c r="H15" s="8">
        <v>2.9003776428804452E-2</v>
      </c>
      <c r="I15" s="8">
        <v>9.5806978020544168E-3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234</v>
      </c>
      <c r="D16" s="53">
        <v>261261.13305709005</v>
      </c>
      <c r="E16" s="8">
        <v>0.67924608207365833</v>
      </c>
      <c r="F16" s="8">
        <v>0.17843058781135995</v>
      </c>
      <c r="G16" s="8">
        <v>0.12750712749906226</v>
      </c>
      <c r="H16" s="54">
        <v>0</v>
      </c>
      <c r="I16" s="8">
        <v>1.4816202615919453E-2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310</v>
      </c>
      <c r="D17" s="53">
        <v>442762.51099472522</v>
      </c>
      <c r="E17" s="14">
        <v>0.8127628124517513</v>
      </c>
      <c r="F17" s="8">
        <v>0.15470093814451338</v>
      </c>
      <c r="G17" s="13">
        <v>1.4588105599462669E-2</v>
      </c>
      <c r="H17" s="8">
        <v>1.7948143804272666E-2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569</v>
      </c>
      <c r="D18" s="53">
        <v>783604.23940211488</v>
      </c>
      <c r="E18" s="8">
        <v>0.75265211783031338</v>
      </c>
      <c r="F18" s="8">
        <v>0.17656658578312293</v>
      </c>
      <c r="G18" s="8">
        <v>5.0104809477196907E-2</v>
      </c>
      <c r="H18" s="8">
        <v>1.7044277237095569E-2</v>
      </c>
      <c r="I18" s="8">
        <v>3.6322096722683607E-3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1051</v>
      </c>
      <c r="D19" s="53">
        <v>1359062.7554363937</v>
      </c>
      <c r="E19" s="8">
        <v>0.69070105809747373</v>
      </c>
      <c r="F19" s="8">
        <v>0.20430808878861101</v>
      </c>
      <c r="G19" s="8">
        <v>7.5587653597486856E-2</v>
      </c>
      <c r="H19" s="8">
        <v>1.6101568968664614E-2</v>
      </c>
      <c r="I19" s="8">
        <v>1.3301630547765985E-2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653</v>
      </c>
      <c r="D20" s="53">
        <v>850482.3979368431</v>
      </c>
      <c r="E20" s="8">
        <v>0.65134519330074137</v>
      </c>
      <c r="F20" s="8">
        <v>0.15633466920824071</v>
      </c>
      <c r="G20" s="14">
        <v>0.13701402030824256</v>
      </c>
      <c r="H20" s="8">
        <v>2.4525628017953768E-2</v>
      </c>
      <c r="I20" s="8">
        <v>3.0780489164821231E-2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27</v>
      </c>
      <c r="D21" s="53">
        <v>37916.198299467702</v>
      </c>
      <c r="E21" s="8">
        <v>0.43548267671606733</v>
      </c>
      <c r="F21" s="8">
        <v>0.29143158779855644</v>
      </c>
      <c r="G21" s="8">
        <v>0.1492783964362126</v>
      </c>
      <c r="H21" s="8">
        <v>0.12380733904916384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2227</v>
      </c>
      <c r="D22" s="53">
        <v>2945551.631391333</v>
      </c>
      <c r="E22" s="8">
        <v>0.70255861790408236</v>
      </c>
      <c r="F22" s="8">
        <v>0.18931563040783117</v>
      </c>
      <c r="G22" s="8">
        <v>7.7953044009303557E-2</v>
      </c>
      <c r="H22" s="8">
        <v>1.760916645920647E-2</v>
      </c>
      <c r="I22" s="8">
        <v>1.2563541219575914E-2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383</v>
      </c>
      <c r="D23" s="53">
        <v>528276.47067821049</v>
      </c>
      <c r="E23" s="8">
        <v>0.73710487806876301</v>
      </c>
      <c r="F23" s="8">
        <v>0.13419585624439681</v>
      </c>
      <c r="G23" s="8">
        <v>7.7654675740992288E-2</v>
      </c>
      <c r="H23" s="8">
        <v>3.1934008609788025E-2</v>
      </c>
      <c r="I23" s="8">
        <v>1.9110581336060077E-2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526</v>
      </c>
      <c r="D24" s="53">
        <v>700430.40110399073</v>
      </c>
      <c r="E24" s="14">
        <v>0.7902592999475313</v>
      </c>
      <c r="F24" s="8">
        <v>0.15214810601826459</v>
      </c>
      <c r="G24" s="13">
        <v>4.0074700136167873E-2</v>
      </c>
      <c r="H24" s="8">
        <v>1.6387697977847577E-2</v>
      </c>
      <c r="I24" s="8">
        <v>1.1301959201870347E-3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500</v>
      </c>
      <c r="D25" s="53">
        <v>777632.95644166647</v>
      </c>
      <c r="E25" s="8">
        <v>0.68921146805563605</v>
      </c>
      <c r="F25" s="14">
        <v>0.24895217264542158</v>
      </c>
      <c r="G25" s="13">
        <v>3.1914996735739776E-2</v>
      </c>
      <c r="H25" s="8">
        <v>2.3659515175127845E-2</v>
      </c>
      <c r="I25" s="8">
        <v>6.2618473880756255E-3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903</v>
      </c>
      <c r="D26" s="53">
        <v>1087340.1474853614</v>
      </c>
      <c r="E26" s="8">
        <v>0.71492261959716041</v>
      </c>
      <c r="F26" s="8">
        <v>0.16621652954764424</v>
      </c>
      <c r="G26" s="8">
        <v>9.3577772897012301E-2</v>
      </c>
      <c r="H26" s="8">
        <v>1.3419349642479374E-2</v>
      </c>
      <c r="I26" s="8">
        <v>1.1863728315703537E-2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681</v>
      </c>
      <c r="D27" s="53">
        <v>908424.59703852818</v>
      </c>
      <c r="E27" s="8">
        <v>0.65165407449524959</v>
      </c>
      <c r="F27" s="8">
        <v>0.16251761465742581</v>
      </c>
      <c r="G27" s="14">
        <v>0.12769281393708251</v>
      </c>
      <c r="H27" s="8">
        <v>2.6717061837216064E-2</v>
      </c>
      <c r="I27" s="8">
        <v>3.1418435073026177E-2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602</v>
      </c>
      <c r="D28" s="53">
        <v>621555.34569267277</v>
      </c>
      <c r="E28" s="8">
        <v>0.69009218439086728</v>
      </c>
      <c r="F28" s="13">
        <v>7.3013272347588226E-2</v>
      </c>
      <c r="G28" s="14">
        <v>0.17386616073791816</v>
      </c>
      <c r="H28" s="8">
        <v>4.260625993085107E-2</v>
      </c>
      <c r="I28" s="8">
        <v>2.0422122592775083E-2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826</v>
      </c>
      <c r="D29" s="53">
        <v>812050.65651076823</v>
      </c>
      <c r="E29" s="8">
        <v>0.71689093576855678</v>
      </c>
      <c r="F29" s="8">
        <v>0.15814165504452535</v>
      </c>
      <c r="G29" s="8">
        <v>8.9463424437680142E-2</v>
      </c>
      <c r="H29" s="8">
        <v>1.3036925938342497E-2</v>
      </c>
      <c r="I29" s="8">
        <v>2.2467058810895679E-2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1119787.5633905611</v>
      </c>
      <c r="E30" s="8">
        <v>0.6954432636805552</v>
      </c>
      <c r="F30" s="8">
        <v>0.2259600029980384</v>
      </c>
      <c r="G30" s="8">
        <v>5.2846823551676046E-2</v>
      </c>
      <c r="H30" s="8">
        <v>2.23452429515285E-2</v>
      </c>
      <c r="I30" s="8">
        <v>3.4046668182014634E-3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305</v>
      </c>
      <c r="D31" s="53">
        <v>920434.53647554643</v>
      </c>
      <c r="E31" s="8">
        <v>0.72681636893300816</v>
      </c>
      <c r="F31" s="8">
        <v>0.21913937776474687</v>
      </c>
      <c r="G31" s="8">
        <v>3.3402010462866789E-2</v>
      </c>
      <c r="H31" s="8">
        <v>7.2226497873840671E-3</v>
      </c>
      <c r="I31" s="8">
        <v>1.3419593051993313E-2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1642</v>
      </c>
      <c r="D32" s="53">
        <v>2264961.7041443144</v>
      </c>
      <c r="E32" s="8">
        <v>0.6935122884611844</v>
      </c>
      <c r="F32" s="8">
        <v>0.21816519131231898</v>
      </c>
      <c r="G32" s="8">
        <v>5.7290416358104397E-2</v>
      </c>
      <c r="H32" s="8">
        <v>1.813266164383074E-2</v>
      </c>
      <c r="I32" s="8">
        <v>1.2899442224563226E-2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968</v>
      </c>
      <c r="D33" s="53">
        <v>1208866.397925229</v>
      </c>
      <c r="E33" s="8">
        <v>0.73460481110844167</v>
      </c>
      <c r="F33" s="13">
        <v>0.11117496031243705</v>
      </c>
      <c r="G33" s="14">
        <v>0.11653666208427507</v>
      </c>
      <c r="H33" s="8">
        <v>2.288831105269238E-2</v>
      </c>
      <c r="I33" s="8">
        <v>1.4795255442152815E-2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765</v>
      </c>
      <c r="D34" s="53">
        <v>946418.84226525167</v>
      </c>
      <c r="E34" s="8">
        <v>0.72066862542337484</v>
      </c>
      <c r="F34" s="13">
        <v>0.10459256625856871</v>
      </c>
      <c r="G34" s="14">
        <v>0.1276154588884387</v>
      </c>
      <c r="H34" s="8">
        <v>2.8027097911786224E-2</v>
      </c>
      <c r="I34" s="8">
        <v>1.9096251517830457E-2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556</v>
      </c>
      <c r="D35" s="53">
        <v>736071.85465588234</v>
      </c>
      <c r="E35" s="8">
        <v>0.73477221665246317</v>
      </c>
      <c r="F35" s="8">
        <v>0.15935883246039301</v>
      </c>
      <c r="G35" s="8">
        <v>6.9240022776330942E-2</v>
      </c>
      <c r="H35" s="8">
        <v>2.279488681449492E-2</v>
      </c>
      <c r="I35" s="8">
        <v>1.3834041296317353E-2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654</v>
      </c>
      <c r="D36" s="53">
        <v>865080.67119773466</v>
      </c>
      <c r="E36" s="8">
        <v>0.69069325743306687</v>
      </c>
      <c r="F36" s="8">
        <v>0.23402531783222003</v>
      </c>
      <c r="G36" s="8">
        <v>5.4610249792425417E-2</v>
      </c>
      <c r="H36" s="8">
        <v>1.2587597075058507E-2</v>
      </c>
      <c r="I36" s="8">
        <v>8.0835778672279507E-3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635</v>
      </c>
      <c r="D37" s="53">
        <v>926256.73395068024</v>
      </c>
      <c r="E37" s="8">
        <v>0.68923973462010546</v>
      </c>
      <c r="F37" s="8">
        <v>0.2264952725977194</v>
      </c>
      <c r="G37" s="8">
        <v>5.5764534507497764E-2</v>
      </c>
      <c r="H37" s="8">
        <v>1.5703377608821834E-2</v>
      </c>
      <c r="I37" s="8">
        <v>1.2797080665855302E-2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249</v>
      </c>
      <c r="D38" s="53">
        <v>297717.17570857011</v>
      </c>
      <c r="E38" s="8">
        <v>0.63712177529268843</v>
      </c>
      <c r="F38" s="8">
        <v>0.10539290063194123</v>
      </c>
      <c r="G38" s="14">
        <v>0.19541029377967714</v>
      </c>
      <c r="H38" s="8">
        <v>3.9727157958988749E-2</v>
      </c>
      <c r="I38" s="8">
        <v>2.23478723367052E-2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298</v>
      </c>
      <c r="D39" s="53">
        <v>373979.79829377058</v>
      </c>
      <c r="E39" s="8">
        <v>0.75609651756639518</v>
      </c>
      <c r="F39" s="8">
        <v>0.11132478580172021</v>
      </c>
      <c r="G39" s="8">
        <v>7.8014385006696135E-2</v>
      </c>
      <c r="H39" s="8">
        <v>3.0378390200703115E-2</v>
      </c>
      <c r="I39" s="8">
        <v>2.4185921424486053E-2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221</v>
      </c>
      <c r="D40" s="53">
        <v>277926.71514114569</v>
      </c>
      <c r="E40" s="8">
        <v>0.75765384541613057</v>
      </c>
      <c r="F40" s="8">
        <v>0.10153010186026061</v>
      </c>
      <c r="G40" s="8">
        <v>0.1202650493749257</v>
      </c>
      <c r="H40" s="8">
        <v>1.2006805642293436E-2</v>
      </c>
      <c r="I40" s="8">
        <v>8.5441977063894191E-3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275</v>
      </c>
      <c r="D41" s="53">
        <v>367908.82520947565</v>
      </c>
      <c r="E41" s="8">
        <v>0.73931194181665472</v>
      </c>
      <c r="F41" s="8">
        <v>0.15941954188587323</v>
      </c>
      <c r="G41" s="8">
        <v>5.956140051788842E-2</v>
      </c>
      <c r="H41" s="8">
        <v>2.5126611765280651E-2</v>
      </c>
      <c r="I41" s="8">
        <v>1.6580504014303981E-2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278</v>
      </c>
      <c r="D42" s="53">
        <v>364958.18256816966</v>
      </c>
      <c r="E42" s="8">
        <v>0.7340045410290259</v>
      </c>
      <c r="F42" s="8">
        <v>0.15455920103568249</v>
      </c>
      <c r="G42" s="8">
        <v>7.9604920444811336E-2</v>
      </c>
      <c r="H42" s="8">
        <v>2.0644481362600692E-2</v>
      </c>
      <c r="I42" s="8">
        <v>1.1186856127880358E-2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290</v>
      </c>
      <c r="D43" s="53">
        <v>389007.36101511226</v>
      </c>
      <c r="E43" s="8">
        <v>0.7114775943590953</v>
      </c>
      <c r="F43" s="8">
        <v>0.20098334402105031</v>
      </c>
      <c r="G43" s="8">
        <v>6.6190447588839227E-2</v>
      </c>
      <c r="H43" s="8">
        <v>7.1159508756657337E-3</v>
      </c>
      <c r="I43" s="8">
        <v>1.4232663155350544E-2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234</v>
      </c>
      <c r="D44" s="53">
        <v>306445.63704529603</v>
      </c>
      <c r="E44" s="8">
        <v>0.65110378361475629</v>
      </c>
      <c r="F44" s="8">
        <v>0.27197768957683083</v>
      </c>
      <c r="G44" s="8">
        <v>5.4008152912250251E-2</v>
      </c>
      <c r="H44" s="8">
        <v>1.8158026149193669E-2</v>
      </c>
      <c r="I44" s="8">
        <v>4.7523477469692613E-3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335162.73403115576</v>
      </c>
      <c r="E45" s="8">
        <v>0.68197643880271708</v>
      </c>
      <c r="F45" s="8">
        <v>0.25413320410708401</v>
      </c>
      <c r="G45" s="8">
        <v>4.6181221366302705E-2</v>
      </c>
      <c r="H45" s="8">
        <v>1.4758889256208314E-2</v>
      </c>
      <c r="I45" s="8">
        <v>2.9502464676873443E-3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277</v>
      </c>
      <c r="D46" s="53">
        <v>381555.93573144625</v>
      </c>
      <c r="E46" s="8">
        <v>0.71644734155296641</v>
      </c>
      <c r="F46" s="8">
        <v>0.20520324044265717</v>
      </c>
      <c r="G46" s="8">
        <v>4.3960599739418474E-2</v>
      </c>
      <c r="H46" s="8">
        <v>2.1883846999829166E-2</v>
      </c>
      <c r="I46" s="8">
        <v>1.2504971265128178E-2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229</v>
      </c>
      <c r="D47" s="53">
        <v>379165.73732540268</v>
      </c>
      <c r="E47" s="8">
        <v>0.67960405734423379</v>
      </c>
      <c r="F47" s="8">
        <v>0.23008587370163702</v>
      </c>
      <c r="G47" s="8">
        <v>6.4203482548094923E-2</v>
      </c>
      <c r="H47" s="8">
        <v>1.0036507131196162E-2</v>
      </c>
      <c r="I47" s="8">
        <v>1.6070079274838597E-2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684</v>
      </c>
      <c r="D48" s="53">
        <v>856414.8195003015</v>
      </c>
      <c r="E48" s="8">
        <v>0.66434459765025788</v>
      </c>
      <c r="F48" s="13">
        <v>7.5322688745329408E-2</v>
      </c>
      <c r="G48" s="14">
        <v>0.1920428693091884</v>
      </c>
      <c r="H48" s="8">
        <v>4.2660586161000526E-2</v>
      </c>
      <c r="I48" s="8">
        <v>2.5629258134221292E-2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1926</v>
      </c>
      <c r="D49" s="53">
        <v>2617413.2825692473</v>
      </c>
      <c r="E49" s="8">
        <v>0.72203472815096903</v>
      </c>
      <c r="F49" s="8">
        <v>0.21548909153251589</v>
      </c>
      <c r="G49" s="13">
        <v>4.0562755387896686E-2</v>
      </c>
      <c r="H49" s="8">
        <v>1.2303573291980206E-2</v>
      </c>
      <c r="I49" s="8">
        <v>9.6098516366360503E-3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601</v>
      </c>
      <c r="D50" s="53">
        <v>698292.66120872262</v>
      </c>
      <c r="E50" s="8">
        <v>0.71846539998579539</v>
      </c>
      <c r="F50" s="13">
        <v>5.0720560920828293E-2</v>
      </c>
      <c r="G50" s="14">
        <v>0.16933215783839689</v>
      </c>
      <c r="H50" s="8">
        <v>4.0755229280229024E-2</v>
      </c>
      <c r="I50" s="8">
        <v>2.072665197474919E-2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2009</v>
      </c>
      <c r="D51" s="53">
        <v>2775535.4408608242</v>
      </c>
      <c r="E51" s="8">
        <v>0.70513195460109235</v>
      </c>
      <c r="F51" s="8">
        <v>0.21369342762373075</v>
      </c>
      <c r="G51" s="8">
        <v>5.4906324962358338E-2</v>
      </c>
      <c r="H51" s="8">
        <v>1.4512377053123913E-2</v>
      </c>
      <c r="I51" s="8">
        <v>1.175591575969297E-2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596</v>
      </c>
      <c r="D52" s="53">
        <v>705862.6618673224</v>
      </c>
      <c r="E52" s="8">
        <v>0.74651226362636025</v>
      </c>
      <c r="F52" s="13">
        <v>5.9390974312158139E-2</v>
      </c>
      <c r="G52" s="14">
        <v>0.15109265565205701</v>
      </c>
      <c r="H52" s="8">
        <v>2.7635370738944148E-2</v>
      </c>
      <c r="I52" s="8">
        <v>1.5368735670479668E-2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2014</v>
      </c>
      <c r="D53" s="53">
        <v>2767965.4402022241</v>
      </c>
      <c r="E53" s="8">
        <v>0.69794322033161815</v>
      </c>
      <c r="F53" s="8">
        <v>0.21192808175031477</v>
      </c>
      <c r="G53" s="8">
        <v>5.9244666677085479E-2</v>
      </c>
      <c r="H53" s="8">
        <v>1.7786319615054624E-2</v>
      </c>
      <c r="I53" s="8">
        <v>1.3097711625925525E-2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2468</v>
      </c>
      <c r="D54" s="53">
        <v>3270304.3893731614</v>
      </c>
      <c r="E54" s="8">
        <v>0.71374048114265276</v>
      </c>
      <c r="F54" s="8">
        <v>0.17489610992470561</v>
      </c>
      <c r="G54" s="8">
        <v>7.9779137106443951E-2</v>
      </c>
      <c r="H54" s="8">
        <v>1.7807831617603853E-2</v>
      </c>
      <c r="I54" s="8">
        <v>1.3776440208595085E-2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142</v>
      </c>
      <c r="D55" s="53">
        <v>203523.71269637995</v>
      </c>
      <c r="E55" s="8">
        <v>0.6125537737861827</v>
      </c>
      <c r="F55" s="8">
        <v>0.27794285290692317</v>
      </c>
      <c r="G55" s="8">
        <v>4.7836154308730713E-2</v>
      </c>
      <c r="H55" s="8">
        <v>5.1599218149789232E-2</v>
      </c>
      <c r="I55" s="8">
        <v>1.0068000848373919E-2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152</v>
      </c>
      <c r="D56" s="53">
        <v>198784.81189991577</v>
      </c>
      <c r="E56" s="8">
        <v>0.78244019363829298</v>
      </c>
      <c r="F56" s="8">
        <v>0.13145867625728311</v>
      </c>
      <c r="G56" s="8">
        <v>7.658945669280183E-2</v>
      </c>
      <c r="H56" s="54">
        <v>0</v>
      </c>
      <c r="I56" s="8">
        <v>9.5116734116219969E-3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1857</v>
      </c>
      <c r="D57" s="53">
        <v>2576750.6289609084</v>
      </c>
      <c r="E57" s="8">
        <v>0.69916796895863198</v>
      </c>
      <c r="F57" s="8">
        <v>0.22003747170711471</v>
      </c>
      <c r="G57" s="13">
        <v>5.3233568113483357E-2</v>
      </c>
      <c r="H57" s="8">
        <v>1.5631942179179289E-2</v>
      </c>
      <c r="I57" s="8">
        <v>1.1929049041588787E-2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157</v>
      </c>
      <c r="D58" s="53">
        <v>191214.81124131611</v>
      </c>
      <c r="E58" s="8">
        <v>0.68143889321129703</v>
      </c>
      <c r="F58" s="8">
        <v>0.10264849437931786</v>
      </c>
      <c r="G58" s="8">
        <v>0.14024833947814377</v>
      </c>
      <c r="H58" s="8">
        <v>4.6818032048173357E-2</v>
      </c>
      <c r="I58" s="8">
        <v>2.8846240883067573E-2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444</v>
      </c>
      <c r="D59" s="53">
        <v>507077.84996740584</v>
      </c>
      <c r="E59" s="8">
        <v>0.73242778565155964</v>
      </c>
      <c r="F59" s="13">
        <v>3.1138972028600161E-2</v>
      </c>
      <c r="G59" s="14">
        <v>0.18029942221070211</v>
      </c>
      <c r="H59" s="8">
        <v>3.8468997122897981E-2</v>
      </c>
      <c r="I59" s="8">
        <v>1.7664822986239892E-2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441</v>
      </c>
      <c r="D60" s="53">
        <v>503222.24898712459</v>
      </c>
      <c r="E60" s="8">
        <v>0.73219654433895043</v>
      </c>
      <c r="F60" s="13">
        <v>3.1377553393633358E-2</v>
      </c>
      <c r="G60" s="14">
        <v>0.18168084489306349</v>
      </c>
      <c r="H60" s="8">
        <v>3.8763739859961018E-2</v>
      </c>
      <c r="I60" s="8">
        <v>1.5981317514391288E-2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2169</v>
      </c>
      <c r="D61" s="53">
        <v>2970605.853082418</v>
      </c>
      <c r="E61" s="8">
        <v>0.70368145700291362</v>
      </c>
      <c r="F61" s="8">
        <v>0.20626822427143401</v>
      </c>
      <c r="G61" s="8">
        <v>6.0328437862165664E-2</v>
      </c>
      <c r="H61" s="8">
        <v>1.6573022621556188E-2</v>
      </c>
      <c r="I61" s="8">
        <v>1.3148858241929734E-2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1822</v>
      </c>
      <c r="D62" s="53">
        <v>2385839.2071266258</v>
      </c>
      <c r="E62" s="8">
        <v>0.70996605955593339</v>
      </c>
      <c r="F62" s="8">
        <v>0.15591205276188713</v>
      </c>
      <c r="G62" s="8">
        <v>9.1655166022405546E-2</v>
      </c>
      <c r="H62" s="8">
        <v>2.5509788886148178E-2</v>
      </c>
      <c r="I62" s="8">
        <v>1.6956932773623649E-2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788</v>
      </c>
      <c r="D63" s="53">
        <v>1087988.8949429258</v>
      </c>
      <c r="E63" s="8">
        <v>0.70308896493254902</v>
      </c>
      <c r="F63" s="14">
        <v>0.23580239666200742</v>
      </c>
      <c r="G63" s="8">
        <v>4.7760933586006284E-2</v>
      </c>
      <c r="H63" s="8">
        <v>7.2394487672242059E-3</v>
      </c>
      <c r="I63" s="8">
        <v>6.1082560522124282E-3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0</v>
      </c>
      <c r="D64" s="53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0.70781218136741519</v>
      </c>
      <c r="F65" s="8">
        <v>0.18093338497021411</v>
      </c>
      <c r="G65" s="8">
        <v>7.7907670164912193E-2</v>
      </c>
      <c r="H65" s="8">
        <v>1.9787592343268903E-2</v>
      </c>
      <c r="I65" s="8">
        <v>1.3559171154190253E-2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1921</v>
      </c>
      <c r="D66" s="53">
        <v>2451293.6170829982</v>
      </c>
      <c r="E66" s="8">
        <v>0.72242396599729364</v>
      </c>
      <c r="F66" s="8">
        <v>0.14477199352456327</v>
      </c>
      <c r="G66" s="8">
        <v>9.7440119790207766E-2</v>
      </c>
      <c r="H66" s="8">
        <v>2.130003788090553E-2</v>
      </c>
      <c r="I66" s="8">
        <v>1.4063882807030243E-2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689</v>
      </c>
      <c r="D67" s="53">
        <v>1022534.4849865466</v>
      </c>
      <c r="E67" s="8">
        <v>0.67278375452870132</v>
      </c>
      <c r="F67" s="14">
        <v>0.26762208773482477</v>
      </c>
      <c r="G67" s="13">
        <v>3.1083069336791967E-2</v>
      </c>
      <c r="H67" s="8">
        <v>1.6161848520415609E-2</v>
      </c>
      <c r="I67" s="8">
        <v>1.2349239879265651E-2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846</v>
      </c>
      <c r="D68" s="53">
        <v>1126304.4768375927</v>
      </c>
      <c r="E68" s="8">
        <v>0.75422505064178902</v>
      </c>
      <c r="F68" s="8">
        <v>0.17582606774200829</v>
      </c>
      <c r="G68" s="8">
        <v>4.6814141309831546E-2</v>
      </c>
      <c r="H68" s="8">
        <v>1.8642134089530742E-2</v>
      </c>
      <c r="I68" s="8">
        <v>4.4926062168389605E-3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264</v>
      </c>
      <c r="D69" s="53">
        <v>354802.17162301665</v>
      </c>
      <c r="E69" s="8">
        <v>0.72371826695850128</v>
      </c>
      <c r="F69" s="13">
        <v>7.0043771627926216E-2</v>
      </c>
      <c r="G69" s="14">
        <v>0.14931062985843438</v>
      </c>
      <c r="H69" s="8">
        <v>2.7866531941142903E-2</v>
      </c>
      <c r="I69" s="8">
        <v>2.9060799613995346E-2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250</v>
      </c>
      <c r="D70" s="53">
        <v>315866.9141446749</v>
      </c>
      <c r="E70" s="8">
        <v>0.69521664117240567</v>
      </c>
      <c r="F70" s="8">
        <v>0.19357241217648027</v>
      </c>
      <c r="G70" s="8">
        <v>9.4710671543703592E-2</v>
      </c>
      <c r="H70" s="54">
        <v>0</v>
      </c>
      <c r="I70" s="8">
        <v>1.6500275107410114E-2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234</v>
      </c>
      <c r="D71" s="53">
        <v>315560.9066286895</v>
      </c>
      <c r="E71" s="13">
        <v>0.54007807517925288</v>
      </c>
      <c r="F71" s="8">
        <v>0.20832569857062169</v>
      </c>
      <c r="G71" s="14">
        <v>0.17735976830929107</v>
      </c>
      <c r="H71" s="8">
        <v>4.4105174239687302E-2</v>
      </c>
      <c r="I71" s="8">
        <v>3.0131283701144818E-2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312</v>
      </c>
      <c r="D72" s="53">
        <v>409246.10649856989</v>
      </c>
      <c r="E72" s="14">
        <v>0.87711184305192735</v>
      </c>
      <c r="F72" s="13">
        <v>7.6129919672903765E-2</v>
      </c>
      <c r="G72" s="8">
        <v>4.675823727516918E-2</v>
      </c>
      <c r="H72" s="54">
        <v>0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350</v>
      </c>
      <c r="D73" s="53">
        <v>476637.79617075302</v>
      </c>
      <c r="E73" s="8">
        <v>0.68748115136371413</v>
      </c>
      <c r="F73" s="8">
        <v>0.181743472459548</v>
      </c>
      <c r="G73" s="8">
        <v>9.4884852990776966E-2</v>
      </c>
      <c r="H73" s="8">
        <v>2.0840476785568499E-2</v>
      </c>
      <c r="I73" s="8">
        <v>1.5050046400392455E-2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354</v>
      </c>
      <c r="D74" s="53">
        <v>475409.73016625148</v>
      </c>
      <c r="E74" s="13">
        <v>0.58033396349091881</v>
      </c>
      <c r="F74" s="14">
        <v>0.3386170904043595</v>
      </c>
      <c r="G74" s="13">
        <v>3.0899726659849382E-2</v>
      </c>
      <c r="H74" s="8">
        <v>2.9455942186897364E-2</v>
      </c>
      <c r="I74" s="8">
        <v>2.0693277257976015E-2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16" display="Vissza" xr:uid="{2E649482-99A2-4DE4-9D80-43EBAA580B58}"/>
  </hyperlinks>
  <pageMargins left="0.75" right="0.75" top="1" bottom="1" header="0.5" footer="0.5"/>
  <pageSetup orientation="portrait" horizontalDpi="300" verticalDpi="300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017B9-2064-498C-B1BC-2BC122F6DAD2}">
  <sheetPr codeName="Munka102"/>
  <dimension ref="A1:AR76"/>
  <sheetViews>
    <sheetView workbookViewId="0">
      <selection sqref="A1:B3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9.5703125" style="30" customWidth="1"/>
    <col min="6" max="11" width="13.5703125" style="1" customWidth="1"/>
    <col min="12" max="12" width="9.5703125" style="30" customWidth="1"/>
    <col min="13" max="17" width="13.5703125" style="1" customWidth="1"/>
    <col min="18" max="18" width="9.5703125" style="59" customWidth="1"/>
    <col min="19" max="23" width="13.5703125" style="1" customWidth="1"/>
    <col min="24" max="24" width="9.5703125" style="30" customWidth="1"/>
    <col min="25" max="29" width="13.5703125" style="1" customWidth="1"/>
    <col min="3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</v>
      </c>
      <c r="D1" s="65"/>
      <c r="E1" s="69" t="s">
        <v>197</v>
      </c>
      <c r="F1" s="65" t="s">
        <v>357</v>
      </c>
      <c r="G1" s="65"/>
      <c r="H1" s="65"/>
      <c r="I1" s="65"/>
      <c r="J1" s="65"/>
      <c r="K1" s="65"/>
      <c r="L1" s="69" t="s">
        <v>197</v>
      </c>
      <c r="M1" s="65" t="s">
        <v>358</v>
      </c>
      <c r="N1" s="65"/>
      <c r="O1" s="65"/>
      <c r="P1" s="65"/>
      <c r="Q1" s="65"/>
      <c r="R1" s="68" t="s">
        <v>197</v>
      </c>
      <c r="S1" s="65" t="s">
        <v>359</v>
      </c>
      <c r="T1" s="65"/>
      <c r="U1" s="65"/>
      <c r="V1" s="65"/>
      <c r="W1" s="65"/>
      <c r="X1" s="69" t="s">
        <v>197</v>
      </c>
      <c r="Y1" s="65" t="s">
        <v>360</v>
      </c>
      <c r="Z1" s="65"/>
      <c r="AA1" s="65"/>
      <c r="AB1" s="65"/>
      <c r="AC1" s="65"/>
    </row>
    <row r="2" spans="1:44" ht="45" customHeight="1" x14ac:dyDescent="0.2">
      <c r="A2" s="67"/>
      <c r="B2" s="67"/>
      <c r="C2" s="66" t="s">
        <v>444</v>
      </c>
      <c r="D2" s="66" t="s">
        <v>445</v>
      </c>
      <c r="E2" s="69"/>
      <c r="F2" s="4" t="s">
        <v>202</v>
      </c>
      <c r="G2" s="4" t="s">
        <v>43</v>
      </c>
      <c r="H2" s="4" t="s">
        <v>44</v>
      </c>
      <c r="I2" s="4" t="s">
        <v>45</v>
      </c>
      <c r="J2" s="4" t="s">
        <v>203</v>
      </c>
      <c r="K2" s="4" t="s">
        <v>177</v>
      </c>
      <c r="L2" s="69"/>
      <c r="M2" s="4" t="s">
        <v>202</v>
      </c>
      <c r="N2" s="4" t="s">
        <v>43</v>
      </c>
      <c r="O2" s="4" t="s">
        <v>44</v>
      </c>
      <c r="P2" s="4" t="s">
        <v>45</v>
      </c>
      <c r="Q2" s="4" t="s">
        <v>203</v>
      </c>
      <c r="R2" s="68"/>
      <c r="S2" s="4" t="s">
        <v>202</v>
      </c>
      <c r="T2" s="4" t="s">
        <v>43</v>
      </c>
      <c r="U2" s="4" t="s">
        <v>44</v>
      </c>
      <c r="V2" s="4" t="s">
        <v>45</v>
      </c>
      <c r="W2" s="4" t="s">
        <v>203</v>
      </c>
      <c r="X2" s="69"/>
      <c r="Y2" s="4" t="s">
        <v>202</v>
      </c>
      <c r="Z2" s="4" t="s">
        <v>43</v>
      </c>
      <c r="AA2" s="4" t="s">
        <v>44</v>
      </c>
      <c r="AB2" s="4" t="s">
        <v>45</v>
      </c>
      <c r="AC2" s="4" t="s">
        <v>203</v>
      </c>
    </row>
    <row r="3" spans="1:44" s="2" customFormat="1" ht="11.25" x14ac:dyDescent="0.2">
      <c r="A3" s="67"/>
      <c r="B3" s="67"/>
      <c r="C3" s="66"/>
      <c r="D3" s="66"/>
      <c r="E3" s="69"/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69"/>
      <c r="M3" s="5" t="s">
        <v>447</v>
      </c>
      <c r="N3" s="5" t="s">
        <v>447</v>
      </c>
      <c r="O3" s="5" t="s">
        <v>447</v>
      </c>
      <c r="P3" s="5" t="s">
        <v>447</v>
      </c>
      <c r="Q3" s="5" t="s">
        <v>447</v>
      </c>
      <c r="R3" s="68"/>
      <c r="S3" s="5" t="s">
        <v>447</v>
      </c>
      <c r="T3" s="5" t="s">
        <v>447</v>
      </c>
      <c r="U3" s="5" t="s">
        <v>447</v>
      </c>
      <c r="V3" s="5" t="s">
        <v>447</v>
      </c>
      <c r="W3" s="5" t="s">
        <v>447</v>
      </c>
      <c r="X3" s="69"/>
      <c r="Y3" s="5" t="s">
        <v>447</v>
      </c>
      <c r="Z3" s="5" t="s">
        <v>447</v>
      </c>
      <c r="AA3" s="5" t="s">
        <v>447</v>
      </c>
      <c r="AB3" s="5" t="s">
        <v>447</v>
      </c>
      <c r="AC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2610</v>
      </c>
      <c r="D4" s="53">
        <v>3473828.1020695399</v>
      </c>
      <c r="E4" s="55">
        <v>4.2117073219394152</v>
      </c>
      <c r="F4" s="12">
        <v>3.416924326266297E-3</v>
      </c>
      <c r="G4" s="12">
        <v>2.125207670166513E-2</v>
      </c>
      <c r="H4" s="12">
        <v>0.17296957558834924</v>
      </c>
      <c r="I4" s="12">
        <v>0.36450768338571476</v>
      </c>
      <c r="J4" s="12">
        <v>0.43731851228390151</v>
      </c>
      <c r="K4" s="12">
        <v>5.352277141041121E-4</v>
      </c>
      <c r="L4" s="55">
        <v>4.4484463242134993</v>
      </c>
      <c r="M4" s="12">
        <v>1.9608921189946046E-3</v>
      </c>
      <c r="N4" s="12">
        <v>9.264969890080986E-3</v>
      </c>
      <c r="O4" s="12">
        <v>8.5095006813064256E-2</v>
      </c>
      <c r="P4" s="12">
        <v>0.34572518401416358</v>
      </c>
      <c r="Q4" s="12">
        <v>0.55795394716369695</v>
      </c>
      <c r="R4" s="46">
        <v>4.3828623834070557</v>
      </c>
      <c r="S4" s="12">
        <v>3.524932152987323E-3</v>
      </c>
      <c r="T4" s="12">
        <v>1.9003644442258633E-2</v>
      </c>
      <c r="U4" s="12">
        <v>0.11220337263919862</v>
      </c>
      <c r="V4" s="12">
        <v>0.32162020937582753</v>
      </c>
      <c r="W4" s="12">
        <v>0.54364784138972888</v>
      </c>
      <c r="X4" s="55">
        <v>4.400204038527769</v>
      </c>
      <c r="Y4" s="12">
        <v>9.6781320567642726E-4</v>
      </c>
      <c r="Z4" s="12">
        <v>7.9104818933445776E-3</v>
      </c>
      <c r="AA4" s="12">
        <v>9.0088804416378176E-2</v>
      </c>
      <c r="AB4" s="12">
        <v>0.39201565413673711</v>
      </c>
      <c r="AC4" s="12">
        <v>0.50901724634786394</v>
      </c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868</v>
      </c>
      <c r="D5" s="53">
        <v>1159227.3371650458</v>
      </c>
      <c r="E5" s="28">
        <v>4.1815777840774855</v>
      </c>
      <c r="F5" s="12">
        <v>3.5232704650698739E-3</v>
      </c>
      <c r="G5" s="12">
        <v>1.7858254073351985E-2</v>
      </c>
      <c r="H5" s="12">
        <v>0.19370271421147248</v>
      </c>
      <c r="I5" s="12">
        <v>0.36334894341923324</v>
      </c>
      <c r="J5" s="12">
        <v>0.42156681783087158</v>
      </c>
      <c r="K5" s="56">
        <v>0</v>
      </c>
      <c r="L5" s="28">
        <v>4.4313052762265936</v>
      </c>
      <c r="M5" s="12">
        <v>1.1340294583010336E-3</v>
      </c>
      <c r="N5" s="12">
        <v>1.2019238479040866E-2</v>
      </c>
      <c r="O5" s="12">
        <v>9.3985136193963856E-2</v>
      </c>
      <c r="P5" s="12">
        <v>0.34013061811515111</v>
      </c>
      <c r="Q5" s="12">
        <v>0.55273097775354263</v>
      </c>
      <c r="R5" s="28">
        <v>4.3593865534280143</v>
      </c>
      <c r="S5" s="12">
        <v>2.1001070084973815E-3</v>
      </c>
      <c r="T5" s="12">
        <v>2.6210482315703273E-2</v>
      </c>
      <c r="U5" s="12">
        <v>0.11404426348927235</v>
      </c>
      <c r="V5" s="12">
        <v>0.32549304461233936</v>
      </c>
      <c r="W5" s="12">
        <v>0.53215210257418721</v>
      </c>
      <c r="X5" s="28">
        <v>4.3834036081198189</v>
      </c>
      <c r="Y5" s="12">
        <v>1.1340294583010336E-3</v>
      </c>
      <c r="Z5" s="12">
        <v>1.087789344627348E-2</v>
      </c>
      <c r="AA5" s="12">
        <v>9.4031461443202069E-2</v>
      </c>
      <c r="AB5" s="12">
        <v>0.39136367082175993</v>
      </c>
      <c r="AC5" s="12">
        <v>0.50259294483046324</v>
      </c>
      <c r="AD5" s="52"/>
      <c r="AE5" s="52"/>
      <c r="AF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798</v>
      </c>
      <c r="D6" s="53">
        <v>985644.25048245455</v>
      </c>
      <c r="E6" s="28">
        <v>4.241903980466053</v>
      </c>
      <c r="F6" s="12">
        <v>2.540338843810185E-3</v>
      </c>
      <c r="G6" s="12">
        <v>1.7248536345413679E-2</v>
      </c>
      <c r="H6" s="12">
        <v>0.16240130390262519</v>
      </c>
      <c r="I6" s="12">
        <v>0.37138644731721387</v>
      </c>
      <c r="J6" s="12">
        <v>0.44642337359093515</v>
      </c>
      <c r="K6" s="56">
        <v>0</v>
      </c>
      <c r="L6" s="28">
        <v>4.4798542221672406</v>
      </c>
      <c r="M6" s="12">
        <v>1.8736125962452764E-3</v>
      </c>
      <c r="N6" s="12">
        <v>6.7205577925835416E-3</v>
      </c>
      <c r="O6" s="12">
        <v>6.6425438556326363E-2</v>
      </c>
      <c r="P6" s="12">
        <v>0.35963877695738206</v>
      </c>
      <c r="Q6" s="12">
        <v>0.56534161409746053</v>
      </c>
      <c r="R6" s="28">
        <v>4.4224650461685062</v>
      </c>
      <c r="S6" s="12">
        <v>4.9567242874814805E-3</v>
      </c>
      <c r="T6" s="12">
        <v>1.2434081928169225E-2</v>
      </c>
      <c r="U6" s="12">
        <v>9.9750198033753137E-2</v>
      </c>
      <c r="V6" s="12">
        <v>0.32090541482955248</v>
      </c>
      <c r="W6" s="12">
        <v>0.56195358092104164</v>
      </c>
      <c r="X6" s="28">
        <v>4.4263641838192163</v>
      </c>
      <c r="Y6" s="12">
        <v>9.2693460975317821E-4</v>
      </c>
      <c r="Z6" s="12">
        <v>3.9776921317378261E-3</v>
      </c>
      <c r="AA6" s="12">
        <v>7.9726812898023081E-2</v>
      </c>
      <c r="AB6" s="12">
        <v>0.39854137555051361</v>
      </c>
      <c r="AC6" s="12">
        <v>0.51682718480997025</v>
      </c>
      <c r="AD6" s="52"/>
      <c r="AE6" s="52"/>
      <c r="AF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558</v>
      </c>
      <c r="D7" s="53">
        <v>770793.24505327188</v>
      </c>
      <c r="E7" s="28">
        <v>4.2069005164891493</v>
      </c>
      <c r="F7" s="12">
        <v>6.8522472999226957E-3</v>
      </c>
      <c r="G7" s="12">
        <v>2.0932352651633779E-2</v>
      </c>
      <c r="H7" s="12">
        <v>0.16898334877871321</v>
      </c>
      <c r="I7" s="12">
        <v>0.36492673879883236</v>
      </c>
      <c r="J7" s="12">
        <v>0.43830531247089788</v>
      </c>
      <c r="K7" s="56">
        <v>0</v>
      </c>
      <c r="L7" s="28">
        <v>4.4367093029239424</v>
      </c>
      <c r="M7" s="12">
        <v>4.7360154479612251E-3</v>
      </c>
      <c r="N7" s="12">
        <v>6.8158148983983487E-3</v>
      </c>
      <c r="O7" s="12">
        <v>9.6588895249038811E-2</v>
      </c>
      <c r="P7" s="12">
        <v>0.33072140009093809</v>
      </c>
      <c r="Q7" s="12">
        <v>0.5611378743136638</v>
      </c>
      <c r="R7" s="28">
        <v>4.411136108929572</v>
      </c>
      <c r="S7" s="12">
        <v>2.6815351611932871E-3</v>
      </c>
      <c r="T7" s="12">
        <v>9.5502754556677488E-3</v>
      </c>
      <c r="U7" s="12">
        <v>0.12210945893457242</v>
      </c>
      <c r="V7" s="12">
        <v>0.30526800618951377</v>
      </c>
      <c r="W7" s="12">
        <v>0.56039072425905267</v>
      </c>
      <c r="X7" s="28">
        <v>4.4087335209090526</v>
      </c>
      <c r="Y7" s="12">
        <v>1.4709404899688455E-3</v>
      </c>
      <c r="Z7" s="12">
        <v>6.6624533307586302E-3</v>
      </c>
      <c r="AA7" s="12">
        <v>8.4872087870970211E-2</v>
      </c>
      <c r="AB7" s="12">
        <v>0.3956511813968524</v>
      </c>
      <c r="AC7" s="12">
        <v>0.51134333691145006</v>
      </c>
      <c r="AD7" s="52"/>
      <c r="AE7" s="52"/>
      <c r="AF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386</v>
      </c>
      <c r="D8" s="53">
        <v>558163.26936877647</v>
      </c>
      <c r="E8" s="28">
        <v>4.2276498184352231</v>
      </c>
      <c r="F8" s="56">
        <v>0</v>
      </c>
      <c r="G8" s="12">
        <v>3.5811830246858363E-2</v>
      </c>
      <c r="H8" s="12">
        <v>0.15407670188421579</v>
      </c>
      <c r="I8" s="12">
        <v>0.35418852325547445</v>
      </c>
      <c r="J8" s="12">
        <v>0.45259186000739204</v>
      </c>
      <c r="K8" s="12">
        <v>3.3310846060579462E-3</v>
      </c>
      <c r="L8" s="28">
        <v>4.4447917915548576</v>
      </c>
      <c r="M8" s="56">
        <v>0</v>
      </c>
      <c r="N8" s="12">
        <v>1.1419991372552901E-2</v>
      </c>
      <c r="O8" s="12">
        <v>8.3727055882257873E-2</v>
      </c>
      <c r="P8" s="12">
        <v>0.35349412256296908</v>
      </c>
      <c r="Q8" s="12">
        <v>0.55135883018221921</v>
      </c>
      <c r="R8" s="28">
        <v>4.3226407395436928</v>
      </c>
      <c r="S8" s="12">
        <v>5.1204210107598522E-3</v>
      </c>
      <c r="T8" s="12">
        <v>2.8691635926827851E-2</v>
      </c>
      <c r="U8" s="12">
        <v>0.11669102829130169</v>
      </c>
      <c r="V8" s="12">
        <v>0.33742061205017637</v>
      </c>
      <c r="W8" s="12">
        <v>0.51207630272093363</v>
      </c>
      <c r="X8" s="28">
        <v>4.3771220001644737</v>
      </c>
      <c r="Y8" s="56">
        <v>0</v>
      </c>
      <c r="Z8" s="12">
        <v>1.0415840247299973E-2</v>
      </c>
      <c r="AA8" s="12">
        <v>0.1074023969831925</v>
      </c>
      <c r="AB8" s="12">
        <v>0.37682568512724407</v>
      </c>
      <c r="AC8" s="12">
        <v>0.50535607764226242</v>
      </c>
      <c r="AD8" s="52"/>
      <c r="AE8" s="52"/>
      <c r="AF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1967</v>
      </c>
      <c r="D9" s="53">
        <v>2504745.7834578059</v>
      </c>
      <c r="E9" s="28">
        <v>4.2036083099462349</v>
      </c>
      <c r="F9" s="12">
        <v>1.9953718421324225E-3</v>
      </c>
      <c r="G9" s="12">
        <v>2.0295712445115934E-2</v>
      </c>
      <c r="H9" s="12">
        <v>0.18342584649388896</v>
      </c>
      <c r="I9" s="12">
        <v>0.36039460169038134</v>
      </c>
      <c r="J9" s="12">
        <v>0.43354093669008831</v>
      </c>
      <c r="K9" s="12">
        <v>3.4753083839261399E-4</v>
      </c>
      <c r="L9" s="28">
        <v>4.4589447782956784</v>
      </c>
      <c r="M9" s="12">
        <v>1.2621294556964934E-3</v>
      </c>
      <c r="N9" s="12">
        <v>8.6095600523225634E-3</v>
      </c>
      <c r="O9" s="12">
        <v>8.3372576674232951E-2</v>
      </c>
      <c r="P9" s="12">
        <v>0.34343287037609693</v>
      </c>
      <c r="Q9" s="12">
        <v>0.56332286344164961</v>
      </c>
      <c r="R9" s="28">
        <v>4.3855198446622143</v>
      </c>
      <c r="S9" s="12">
        <v>3.2950195983916103E-3</v>
      </c>
      <c r="T9" s="12">
        <v>2.1299924246953969E-2</v>
      </c>
      <c r="U9" s="12">
        <v>0.10997802967201364</v>
      </c>
      <c r="V9" s="12">
        <v>0.31744424485933331</v>
      </c>
      <c r="W9" s="12">
        <v>0.54798278162330583</v>
      </c>
      <c r="X9" s="28">
        <v>4.3970023631568909</v>
      </c>
      <c r="Y9" s="12">
        <v>8.8960154463794516E-4</v>
      </c>
      <c r="Z9" s="12">
        <v>9.2853731818842693E-3</v>
      </c>
      <c r="AA9" s="12">
        <v>9.018553374552768E-2</v>
      </c>
      <c r="AB9" s="12">
        <v>0.3912120436278313</v>
      </c>
      <c r="AC9" s="12">
        <v>0.50842744790011896</v>
      </c>
      <c r="AD9" s="52"/>
      <c r="AE9" s="52"/>
      <c r="AF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643</v>
      </c>
      <c r="D10" s="53">
        <v>969082.31861174281</v>
      </c>
      <c r="E10" s="28">
        <v>4.2326545920293697</v>
      </c>
      <c r="F10" s="12">
        <v>7.091150470128909E-3</v>
      </c>
      <c r="G10" s="12">
        <v>2.3723950651932592E-2</v>
      </c>
      <c r="H10" s="12">
        <v>0.14594369764346624</v>
      </c>
      <c r="I10" s="12">
        <v>0.37513859041553205</v>
      </c>
      <c r="J10" s="12">
        <v>0.44708225098656501</v>
      </c>
      <c r="K10" s="12">
        <v>1.0203598323745829E-3</v>
      </c>
      <c r="L10" s="28">
        <v>4.4213114172090169</v>
      </c>
      <c r="M10" s="12">
        <v>3.7669542056922049E-3</v>
      </c>
      <c r="N10" s="12">
        <v>1.0958979775550593E-2</v>
      </c>
      <c r="O10" s="12">
        <v>8.9546898612842651E-2</v>
      </c>
      <c r="P10" s="12">
        <v>0.35165002941587564</v>
      </c>
      <c r="Q10" s="12">
        <v>0.54407713799003854</v>
      </c>
      <c r="R10" s="28">
        <v>4.3759937565156877</v>
      </c>
      <c r="S10" s="12">
        <v>4.1191773379707381E-3</v>
      </c>
      <c r="T10" s="12">
        <v>1.3068547858627268E-2</v>
      </c>
      <c r="U10" s="12">
        <v>0.11795512180101142</v>
      </c>
      <c r="V10" s="12">
        <v>0.3324136469545253</v>
      </c>
      <c r="W10" s="12">
        <v>0.53244350604786461</v>
      </c>
      <c r="X10" s="28">
        <v>4.4084792724590294</v>
      </c>
      <c r="Y10" s="12">
        <v>1.1699635539399237E-3</v>
      </c>
      <c r="Z10" s="12">
        <v>4.3568589538443767E-3</v>
      </c>
      <c r="AA10" s="12">
        <v>8.9838792240248752E-2</v>
      </c>
      <c r="AB10" s="12">
        <v>0.39409271198318208</v>
      </c>
      <c r="AC10" s="12">
        <v>0.51054167326878463</v>
      </c>
      <c r="AD10" s="52"/>
      <c r="AE10" s="52"/>
      <c r="AF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395</v>
      </c>
      <c r="D11" s="53">
        <v>547479.01154423354</v>
      </c>
      <c r="E11" s="28">
        <v>4.1779615450188547</v>
      </c>
      <c r="F11" s="12">
        <v>2.4011841942671685E-3</v>
      </c>
      <c r="G11" s="12">
        <v>1.2674979140520293E-2</v>
      </c>
      <c r="H11" s="12">
        <v>0.17384408682843533</v>
      </c>
      <c r="I11" s="12">
        <v>0.42672060712564153</v>
      </c>
      <c r="J11" s="12">
        <v>0.38435914271113608</v>
      </c>
      <c r="K11" s="56">
        <v>0</v>
      </c>
      <c r="L11" s="25">
        <v>4.3564869047527592</v>
      </c>
      <c r="M11" s="12">
        <v>2.4011841942671685E-3</v>
      </c>
      <c r="N11" s="12">
        <v>1.4579614441219373E-2</v>
      </c>
      <c r="O11" s="12">
        <v>0.11241997271851897</v>
      </c>
      <c r="P11" s="12">
        <v>0.36532956970947611</v>
      </c>
      <c r="Q11" s="12">
        <v>0.50526965893651876</v>
      </c>
      <c r="R11" s="28">
        <v>4.3152583933571371</v>
      </c>
      <c r="S11" s="12">
        <v>0</v>
      </c>
      <c r="T11" s="12">
        <v>2.1649511309197362E-2</v>
      </c>
      <c r="U11" s="12">
        <v>0.12110343250913853</v>
      </c>
      <c r="V11" s="12">
        <v>0.37758620769699325</v>
      </c>
      <c r="W11" s="12">
        <v>0.47966084848467128</v>
      </c>
      <c r="X11" s="25">
        <v>4.3043305354496812</v>
      </c>
      <c r="Y11" s="12">
        <v>2.4011841942671685E-3</v>
      </c>
      <c r="Z11" s="12">
        <v>7.2438766693711173E-3</v>
      </c>
      <c r="AA11" s="12">
        <v>0.10653482518107944</v>
      </c>
      <c r="AB11" s="12">
        <v>0.45126344740297986</v>
      </c>
      <c r="AC11" s="12">
        <v>0.43255666655230279</v>
      </c>
      <c r="AD11" s="52"/>
      <c r="AE11" s="52"/>
      <c r="AF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693</v>
      </c>
      <c r="D12" s="53">
        <v>858370.86811055907</v>
      </c>
      <c r="E12" s="28">
        <v>4.249182038742056</v>
      </c>
      <c r="F12" s="12">
        <v>1.0643741564616352E-3</v>
      </c>
      <c r="G12" s="12">
        <v>1.9932260289377862E-2</v>
      </c>
      <c r="H12" s="12">
        <v>0.15194580324997936</v>
      </c>
      <c r="I12" s="12">
        <v>0.38211067057859777</v>
      </c>
      <c r="J12" s="12">
        <v>0.44393278880757259</v>
      </c>
      <c r="K12" s="12">
        <v>1.0141029180097219E-3</v>
      </c>
      <c r="L12" s="29">
        <v>4.5074216000649496</v>
      </c>
      <c r="M12" s="12">
        <v>1.0643741564616352E-3</v>
      </c>
      <c r="N12" s="12">
        <v>3.3130536645703708E-3</v>
      </c>
      <c r="O12" s="12">
        <v>6.820325065619573E-2</v>
      </c>
      <c r="P12" s="12">
        <v>0.34197524100310323</v>
      </c>
      <c r="Q12" s="12">
        <v>0.58544408051966801</v>
      </c>
      <c r="R12" s="28">
        <v>4.439822793834125</v>
      </c>
      <c r="S12" s="12">
        <v>1.0870804564130424E-3</v>
      </c>
      <c r="T12" s="12">
        <v>1.6802916315619504E-2</v>
      </c>
      <c r="U12" s="12">
        <v>9.7455197163982266E-2</v>
      </c>
      <c r="V12" s="12">
        <v>0.31050974106539753</v>
      </c>
      <c r="W12" s="12">
        <v>0.57414506499858686</v>
      </c>
      <c r="X12" s="28">
        <v>4.3983626487335767</v>
      </c>
      <c r="Y12" s="12">
        <v>1.0643741564616352E-3</v>
      </c>
      <c r="Z12" s="12">
        <v>6.7914643819502766E-3</v>
      </c>
      <c r="AA12" s="12">
        <v>7.9559948885115292E-2</v>
      </c>
      <c r="AB12" s="12">
        <v>0.41788556372449842</v>
      </c>
      <c r="AC12" s="12">
        <v>0.49469864885197296</v>
      </c>
      <c r="AD12" s="52"/>
      <c r="AE12" s="52"/>
      <c r="AF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617</v>
      </c>
      <c r="D13" s="53">
        <v>940930.89158226305</v>
      </c>
      <c r="E13" s="28">
        <v>4.2382427674886287</v>
      </c>
      <c r="F13" s="12">
        <v>7.3033084583518319E-3</v>
      </c>
      <c r="G13" s="12">
        <v>2.3140258107813123E-2</v>
      </c>
      <c r="H13" s="12">
        <v>0.14063207238390782</v>
      </c>
      <c r="I13" s="12">
        <v>0.38105855830362517</v>
      </c>
      <c r="J13" s="12">
        <v>0.44681491507641835</v>
      </c>
      <c r="K13" s="12">
        <v>1.0508876698830339E-3</v>
      </c>
      <c r="L13" s="28">
        <v>4.4275055542974666</v>
      </c>
      <c r="M13" s="12">
        <v>3.8796565703330464E-3</v>
      </c>
      <c r="N13" s="12">
        <v>1.0036121756649259E-2</v>
      </c>
      <c r="O13" s="12">
        <v>8.6524190607551676E-2</v>
      </c>
      <c r="P13" s="12">
        <v>0.35381907293615344</v>
      </c>
      <c r="Q13" s="12">
        <v>0.545740958129312</v>
      </c>
      <c r="R13" s="28">
        <v>4.3755720367515467</v>
      </c>
      <c r="S13" s="12">
        <v>4.2424177600769476E-3</v>
      </c>
      <c r="T13" s="12">
        <v>1.3459541793160286E-2</v>
      </c>
      <c r="U13" s="12">
        <v>0.11584598885008468</v>
      </c>
      <c r="V13" s="12">
        <v>0.33538768912849398</v>
      </c>
      <c r="W13" s="12">
        <v>0.53106436246818345</v>
      </c>
      <c r="X13" s="28">
        <v>4.4127588203057639</v>
      </c>
      <c r="Y13" s="12">
        <v>1.204967339988977E-3</v>
      </c>
      <c r="Z13" s="12">
        <v>4.4872105003969983E-3</v>
      </c>
      <c r="AA13" s="12">
        <v>8.6824817312196323E-2</v>
      </c>
      <c r="AB13" s="12">
        <v>0.39531004420869276</v>
      </c>
      <c r="AC13" s="12">
        <v>0.51217296063872453</v>
      </c>
      <c r="AD13" s="52"/>
      <c r="AE13" s="52"/>
      <c r="AF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198</v>
      </c>
      <c r="D14" s="53">
        <v>254037.87215458977</v>
      </c>
      <c r="E14" s="28">
        <v>4.2354046787616886</v>
      </c>
      <c r="F14" s="56">
        <v>0</v>
      </c>
      <c r="G14" s="12">
        <v>2.2673536428329557E-2</v>
      </c>
      <c r="H14" s="12">
        <v>0.2086156138671888</v>
      </c>
      <c r="I14" s="12">
        <v>0.27934348421894495</v>
      </c>
      <c r="J14" s="12">
        <v>0.48936736548553755</v>
      </c>
      <c r="K14" s="56">
        <v>0</v>
      </c>
      <c r="L14" s="28">
        <v>4.4566418680976145</v>
      </c>
      <c r="M14" s="12">
        <v>3.673026019822868E-3</v>
      </c>
      <c r="N14" s="12">
        <v>3.4141023317692492E-3</v>
      </c>
      <c r="O14" s="12">
        <v>8.2700888428972039E-2</v>
      </c>
      <c r="P14" s="12">
        <v>0.35302194396984421</v>
      </c>
      <c r="Q14" s="12">
        <v>0.55719003924959254</v>
      </c>
      <c r="R14" s="28">
        <v>4.4095653656979916</v>
      </c>
      <c r="S14" s="12">
        <v>3.7985573062860409E-3</v>
      </c>
      <c r="T14" s="12">
        <v>1.568319545408059E-2</v>
      </c>
      <c r="U14" s="12">
        <v>0.10060027760356226</v>
      </c>
      <c r="V14" s="12">
        <v>0.32699026350749916</v>
      </c>
      <c r="W14" s="12">
        <v>0.55292770612857267</v>
      </c>
      <c r="X14" s="28">
        <v>4.4751224594283201</v>
      </c>
      <c r="Y14" s="56">
        <v>0</v>
      </c>
      <c r="Z14" s="12">
        <v>3.7985573062860409E-3</v>
      </c>
      <c r="AA14" s="12">
        <v>9.7007802724593709E-2</v>
      </c>
      <c r="AB14" s="12">
        <v>0.31946626320363569</v>
      </c>
      <c r="AC14" s="12">
        <v>0.57972737676548558</v>
      </c>
      <c r="AD14" s="52"/>
      <c r="AE14" s="52"/>
      <c r="AF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473</v>
      </c>
      <c r="D15" s="53">
        <v>611748.32562081201</v>
      </c>
      <c r="E15" s="28">
        <v>4.184814106765117</v>
      </c>
      <c r="F15" s="12">
        <v>4.5274721223167499E-3</v>
      </c>
      <c r="G15" s="12">
        <v>2.2496982318188488E-2</v>
      </c>
      <c r="H15" s="12">
        <v>0.21147502552798858</v>
      </c>
      <c r="I15" s="12">
        <v>0.30663500673507676</v>
      </c>
      <c r="J15" s="12">
        <v>0.45486551329642905</v>
      </c>
      <c r="K15" s="56">
        <v>0</v>
      </c>
      <c r="L15" s="28">
        <v>4.4982633476169367</v>
      </c>
      <c r="M15" s="56">
        <v>0</v>
      </c>
      <c r="N15" s="12">
        <v>9.7278515765387898E-3</v>
      </c>
      <c r="O15" s="12">
        <v>7.7487034514321679E-2</v>
      </c>
      <c r="P15" s="12">
        <v>0.31757902862479759</v>
      </c>
      <c r="Q15" s="12">
        <v>0.59520608528434116</v>
      </c>
      <c r="R15" s="28">
        <v>4.3988786786125891</v>
      </c>
      <c r="S15" s="12">
        <v>3.9795800875327266E-3</v>
      </c>
      <c r="T15" s="12">
        <v>3.0292284903049537E-2</v>
      </c>
      <c r="U15" s="12">
        <v>0.10772671963102304</v>
      </c>
      <c r="V15" s="12">
        <v>0.27887270706608469</v>
      </c>
      <c r="W15" s="12">
        <v>0.57912870831230912</v>
      </c>
      <c r="X15" s="28">
        <v>4.4541693885104277</v>
      </c>
      <c r="Y15" s="56">
        <v>0</v>
      </c>
      <c r="Z15" s="12">
        <v>1.4130126153138089E-2</v>
      </c>
      <c r="AA15" s="12">
        <v>8.2841681375975362E-2</v>
      </c>
      <c r="AB15" s="12">
        <v>0.33775687027820872</v>
      </c>
      <c r="AC15" s="12">
        <v>0.56527132219267684</v>
      </c>
      <c r="AD15" s="52"/>
      <c r="AE15" s="52"/>
      <c r="AF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234</v>
      </c>
      <c r="D16" s="53">
        <v>261261.13305709005</v>
      </c>
      <c r="E16" s="28">
        <v>4.1038864301776155</v>
      </c>
      <c r="F16" s="56">
        <v>0</v>
      </c>
      <c r="G16" s="12">
        <v>3.2464426105661887E-2</v>
      </c>
      <c r="H16" s="12">
        <v>0.23185198363151988</v>
      </c>
      <c r="I16" s="12">
        <v>0.33501632424236083</v>
      </c>
      <c r="J16" s="12">
        <v>0.40066726602045777</v>
      </c>
      <c r="K16" s="56">
        <v>0</v>
      </c>
      <c r="L16" s="28">
        <v>4.3981883758384797</v>
      </c>
      <c r="M16" s="56">
        <v>0</v>
      </c>
      <c r="N16" s="12">
        <v>1.9510923259758027E-2</v>
      </c>
      <c r="O16" s="12">
        <v>9.8327529785600956E-2</v>
      </c>
      <c r="P16" s="12">
        <v>0.34662379481104866</v>
      </c>
      <c r="Q16" s="12">
        <v>0.53553775214359256</v>
      </c>
      <c r="R16" s="28">
        <v>4.300174272695874</v>
      </c>
      <c r="S16" s="12">
        <v>1.5006401196996916E-2</v>
      </c>
      <c r="T16" s="12">
        <v>1.7452761936546633E-2</v>
      </c>
      <c r="U16" s="12">
        <v>0.15065367148112169</v>
      </c>
      <c r="V16" s="12">
        <v>0.28613449374425193</v>
      </c>
      <c r="W16" s="12">
        <v>0.53075267164108275</v>
      </c>
      <c r="X16" s="28">
        <v>4.3627350718774673</v>
      </c>
      <c r="Y16" s="56">
        <v>0</v>
      </c>
      <c r="Z16" s="12">
        <v>1.4747602269654823E-2</v>
      </c>
      <c r="AA16" s="12">
        <v>0.11221504139915819</v>
      </c>
      <c r="AB16" s="12">
        <v>0.36859203851525552</v>
      </c>
      <c r="AC16" s="12">
        <v>0.50444531781593172</v>
      </c>
      <c r="AD16" s="52"/>
      <c r="AE16" s="52"/>
      <c r="AF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310</v>
      </c>
      <c r="D17" s="53">
        <v>442762.51099472522</v>
      </c>
      <c r="E17" s="28">
        <v>4.1923497876248925</v>
      </c>
      <c r="F17" s="12">
        <v>2.8240539843961978E-3</v>
      </c>
      <c r="G17" s="12">
        <v>2.2189961680101723E-2</v>
      </c>
      <c r="H17" s="12">
        <v>0.18496181912643567</v>
      </c>
      <c r="I17" s="12">
        <v>0.35986047314434993</v>
      </c>
      <c r="J17" s="12">
        <v>0.43016369206471661</v>
      </c>
      <c r="K17" s="56">
        <v>0</v>
      </c>
      <c r="L17" s="29">
        <v>4.5234649967501293</v>
      </c>
      <c r="M17" s="56">
        <v>0</v>
      </c>
      <c r="N17" s="56">
        <v>0</v>
      </c>
      <c r="O17" s="12">
        <v>5.138477832232536E-2</v>
      </c>
      <c r="P17" s="12">
        <v>0.37376544660522171</v>
      </c>
      <c r="Q17" s="12">
        <v>0.57484977507245283</v>
      </c>
      <c r="R17" s="28">
        <v>4.398908804113379</v>
      </c>
      <c r="S17" s="12">
        <v>7.1109923843052968E-3</v>
      </c>
      <c r="T17" s="12">
        <v>2.5840020967517061E-2</v>
      </c>
      <c r="U17" s="12">
        <v>9.7320986172801813E-2</v>
      </c>
      <c r="V17" s="12">
        <v>0.30048519110124033</v>
      </c>
      <c r="W17" s="12">
        <v>0.56924280937413552</v>
      </c>
      <c r="X17" s="28">
        <v>4.3526936102543576</v>
      </c>
      <c r="Y17" s="56">
        <v>0</v>
      </c>
      <c r="Z17" s="12">
        <v>1.8465451079773699E-2</v>
      </c>
      <c r="AA17" s="12">
        <v>7.1077822149976905E-2</v>
      </c>
      <c r="AB17" s="12">
        <v>0.44975439220636604</v>
      </c>
      <c r="AC17" s="12">
        <v>0.46070233456388338</v>
      </c>
      <c r="AD17" s="52"/>
      <c r="AE17" s="52"/>
      <c r="AF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569</v>
      </c>
      <c r="D18" s="53">
        <v>783604.23940211488</v>
      </c>
      <c r="E18" s="28">
        <v>4.2365304138918614</v>
      </c>
      <c r="F18" s="12">
        <v>1.9388463977242705E-3</v>
      </c>
      <c r="G18" s="12">
        <v>1.7394801724999961E-2</v>
      </c>
      <c r="H18" s="12">
        <v>0.14117140406051157</v>
      </c>
      <c r="I18" s="12">
        <v>0.42118698722121034</v>
      </c>
      <c r="J18" s="12">
        <v>0.41830796059555131</v>
      </c>
      <c r="K18" s="56">
        <v>0</v>
      </c>
      <c r="L18" s="28">
        <v>4.4254146164798973</v>
      </c>
      <c r="M18" s="56">
        <v>0</v>
      </c>
      <c r="N18" s="12">
        <v>1.1905577481718506E-2</v>
      </c>
      <c r="O18" s="12">
        <v>9.8124004578673554E-2</v>
      </c>
      <c r="P18" s="12">
        <v>0.34262064191759461</v>
      </c>
      <c r="Q18" s="12">
        <v>0.54734977602201074</v>
      </c>
      <c r="R18" s="28">
        <v>4.3270333955114317</v>
      </c>
      <c r="S18" s="12">
        <v>1.2314601769924675E-3</v>
      </c>
      <c r="T18" s="12">
        <v>2.1725528249921026E-2</v>
      </c>
      <c r="U18" s="12">
        <v>0.1379464644462074</v>
      </c>
      <c r="V18" s="12">
        <v>0.32697125013841682</v>
      </c>
      <c r="W18" s="12">
        <v>0.51212529698845954</v>
      </c>
      <c r="X18" s="28">
        <v>4.3688145640814282</v>
      </c>
      <c r="Y18" s="56">
        <v>0</v>
      </c>
      <c r="Z18" s="12">
        <v>2.7864875132110113E-3</v>
      </c>
      <c r="AA18" s="12">
        <v>0.10426852603855361</v>
      </c>
      <c r="AB18" s="12">
        <v>0.4142889213018312</v>
      </c>
      <c r="AC18" s="12">
        <v>0.47865606514640135</v>
      </c>
      <c r="AD18" s="52"/>
      <c r="AE18" s="52"/>
      <c r="AF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1051</v>
      </c>
      <c r="D19" s="53">
        <v>1359062.7554363937</v>
      </c>
      <c r="E19" s="29">
        <v>4.2836114087245969</v>
      </c>
      <c r="F19" s="12">
        <v>1.5064931726146303E-3</v>
      </c>
      <c r="G19" s="12">
        <v>2.4404198347195098E-2</v>
      </c>
      <c r="H19" s="12">
        <v>0.15366139037827617</v>
      </c>
      <c r="I19" s="12">
        <v>0.32936839762978132</v>
      </c>
      <c r="J19" s="12">
        <v>0.49041902289496059</v>
      </c>
      <c r="K19" s="12">
        <v>6.4049757717475457E-4</v>
      </c>
      <c r="L19" s="28">
        <v>4.4864629860972034</v>
      </c>
      <c r="M19" s="12">
        <v>2.1930602282651474E-3</v>
      </c>
      <c r="N19" s="12">
        <v>1.0264595686739568E-2</v>
      </c>
      <c r="O19" s="12">
        <v>8.3358674075353176E-2</v>
      </c>
      <c r="P19" s="12">
        <v>0.30725363777881276</v>
      </c>
      <c r="Q19" s="12">
        <v>0.59693003223083141</v>
      </c>
      <c r="R19" s="29">
        <v>4.4385659882727433</v>
      </c>
      <c r="S19" s="12">
        <v>5.111930160806538E-3</v>
      </c>
      <c r="T19" s="12">
        <v>1.424955637530431E-2</v>
      </c>
      <c r="U19" s="12">
        <v>9.7273836101030645E-2</v>
      </c>
      <c r="V19" s="12">
        <v>0.30368994975605773</v>
      </c>
      <c r="W19" s="12">
        <v>0.57967472760680328</v>
      </c>
      <c r="X19" s="29">
        <v>4.4637300199742338</v>
      </c>
      <c r="Y19" s="12">
        <v>1.5064931726146303E-3</v>
      </c>
      <c r="Z19" s="12">
        <v>6.191372806296014E-3</v>
      </c>
      <c r="AA19" s="12">
        <v>7.6332644382784476E-2</v>
      </c>
      <c r="AB19" s="12">
        <v>0.35900460015085239</v>
      </c>
      <c r="AC19" s="12">
        <v>0.55696488948745504</v>
      </c>
      <c r="AD19" s="52"/>
      <c r="AE19" s="52"/>
      <c r="AF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653</v>
      </c>
      <c r="D20" s="53">
        <v>850482.3979368431</v>
      </c>
      <c r="E20" s="25">
        <v>4.0852249703062586</v>
      </c>
      <c r="F20" s="12">
        <v>6.4227935829546338E-3</v>
      </c>
      <c r="G20" s="12">
        <v>1.8795531504910784E-2</v>
      </c>
      <c r="H20" s="12">
        <v>0.22699138497875665</v>
      </c>
      <c r="I20" s="12">
        <v>0.37765092844118009</v>
      </c>
      <c r="J20" s="12">
        <v>0.36897671230089779</v>
      </c>
      <c r="K20" s="12">
        <v>1.1626491912996408E-3</v>
      </c>
      <c r="L20" s="25">
        <v>4.3760188328277412</v>
      </c>
      <c r="M20" s="12">
        <v>4.5048500483024232E-3</v>
      </c>
      <c r="N20" s="12">
        <v>9.3438349972295442E-3</v>
      </c>
      <c r="O20" s="12">
        <v>8.8635300345833598E-2</v>
      </c>
      <c r="P20" s="12">
        <v>0.40065966129569153</v>
      </c>
      <c r="Q20" s="12">
        <v>0.49685635331294215</v>
      </c>
      <c r="R20" s="28">
        <v>4.3404997153365175</v>
      </c>
      <c r="S20" s="12">
        <v>1.3922877472580964E-3</v>
      </c>
      <c r="T20" s="12">
        <v>2.1380976479440289E-2</v>
      </c>
      <c r="U20" s="12">
        <v>0.1162887966531177</v>
      </c>
      <c r="V20" s="12">
        <v>0.35721061092989959</v>
      </c>
      <c r="W20" s="12">
        <v>0.50372732819028376</v>
      </c>
      <c r="X20" s="28">
        <v>4.3538711409252437</v>
      </c>
      <c r="Y20" s="12">
        <v>1.5457085912678095E-3</v>
      </c>
      <c r="Z20" s="12">
        <v>1.023639903888577E-2</v>
      </c>
      <c r="AA20" s="12">
        <v>0.10547380288224865</v>
      </c>
      <c r="AB20" s="12">
        <v>0.39828922182852688</v>
      </c>
      <c r="AC20" s="12">
        <v>0.4844548676590702</v>
      </c>
      <c r="AD20" s="52"/>
      <c r="AE20" s="52"/>
      <c r="AF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27</v>
      </c>
      <c r="D21" s="53">
        <v>37916.198299467702</v>
      </c>
      <c r="E21" s="28">
        <v>4.1828458120978853</v>
      </c>
      <c r="F21" s="12">
        <v>4.1940982438227782E-2</v>
      </c>
      <c r="G21" s="12">
        <v>3.2134867044984035E-2</v>
      </c>
      <c r="H21" s="12">
        <v>0.17043513256906709</v>
      </c>
      <c r="I21" s="12">
        <v>0.21211539187611833</v>
      </c>
      <c r="J21" s="12">
        <v>0.54337362607160289</v>
      </c>
      <c r="K21" s="56">
        <v>0</v>
      </c>
      <c r="L21" s="28">
        <v>4.3103408458207513</v>
      </c>
      <c r="M21" s="56">
        <v>0</v>
      </c>
      <c r="N21" s="12">
        <v>2.5283518204650163E-2</v>
      </c>
      <c r="O21" s="12">
        <v>0.19230183483116897</v>
      </c>
      <c r="P21" s="12">
        <v>0.22920492990296071</v>
      </c>
      <c r="Q21" s="12">
        <v>0.55320971706122046</v>
      </c>
      <c r="R21" s="28">
        <v>4.3028724778580738</v>
      </c>
      <c r="S21" s="12">
        <v>0</v>
      </c>
      <c r="T21" s="56">
        <v>0</v>
      </c>
      <c r="U21" s="12">
        <v>0.19745882872786763</v>
      </c>
      <c r="V21" s="12">
        <v>0.30220986468619265</v>
      </c>
      <c r="W21" s="12">
        <v>0.50033130658593994</v>
      </c>
      <c r="X21" s="28">
        <v>4.3659780396471639</v>
      </c>
      <c r="Y21" s="56">
        <v>0</v>
      </c>
      <c r="Z21" s="12">
        <v>0</v>
      </c>
      <c r="AA21" s="12">
        <v>0.16701831662651878</v>
      </c>
      <c r="AB21" s="12">
        <v>0.29998532709979958</v>
      </c>
      <c r="AC21" s="12">
        <v>0.5329963562736818</v>
      </c>
      <c r="AD21" s="52"/>
      <c r="AE21" s="52"/>
      <c r="AF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2227</v>
      </c>
      <c r="D22" s="53">
        <v>2945551.631391333</v>
      </c>
      <c r="E22" s="28">
        <v>4.2360842815929871</v>
      </c>
      <c r="F22" s="12">
        <v>3.1049444352680409E-3</v>
      </c>
      <c r="G22" s="12">
        <v>2.0549917684143621E-2</v>
      </c>
      <c r="H22" s="12">
        <v>0.16524671712662983</v>
      </c>
      <c r="I22" s="12">
        <v>0.35912699917588159</v>
      </c>
      <c r="J22" s="12">
        <v>0.4516758992070527</v>
      </c>
      <c r="K22" s="12">
        <v>2.9552237102504499E-4</v>
      </c>
      <c r="L22" s="28">
        <v>4.4725500575606736</v>
      </c>
      <c r="M22" s="12">
        <v>1.9276562984111734E-3</v>
      </c>
      <c r="N22" s="12">
        <v>8.5988572043752542E-3</v>
      </c>
      <c r="O22" s="12">
        <v>7.4000448075630512E-2</v>
      </c>
      <c r="P22" s="12">
        <v>0.34594184948128925</v>
      </c>
      <c r="Q22" s="12">
        <v>0.56953118894029375</v>
      </c>
      <c r="R22" s="28">
        <v>4.4129339146574189</v>
      </c>
      <c r="S22" s="12">
        <v>3.7722025507813369E-3</v>
      </c>
      <c r="T22" s="12">
        <v>1.7044918474630542E-2</v>
      </c>
      <c r="U22" s="12">
        <v>0.10173898361012465</v>
      </c>
      <c r="V22" s="12">
        <v>0.31736455249532319</v>
      </c>
      <c r="W22" s="12">
        <v>0.56007934286914018</v>
      </c>
      <c r="X22" s="28">
        <v>4.4278290217971659</v>
      </c>
      <c r="Y22" s="12">
        <v>7.5647145143979049E-4</v>
      </c>
      <c r="Z22" s="12">
        <v>8.2519932863483678E-3</v>
      </c>
      <c r="AA22" s="12">
        <v>8.1366633433160307E-2</v>
      </c>
      <c r="AB22" s="12">
        <v>0.38165584567170968</v>
      </c>
      <c r="AC22" s="12">
        <v>0.52796905615734158</v>
      </c>
      <c r="AD22" s="52"/>
      <c r="AE22" s="52"/>
      <c r="AF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383</v>
      </c>
      <c r="D23" s="53">
        <v>528276.47067821049</v>
      </c>
      <c r="E23" s="25">
        <v>4.0755721922470167</v>
      </c>
      <c r="F23" s="12">
        <v>5.1564545304251608E-3</v>
      </c>
      <c r="G23" s="12">
        <v>2.5167158584644484E-2</v>
      </c>
      <c r="H23" s="12">
        <v>0.21603050978387953</v>
      </c>
      <c r="I23" s="12">
        <v>0.39450917698229193</v>
      </c>
      <c r="J23" s="12">
        <v>0.35726492894010747</v>
      </c>
      <c r="K23" s="12">
        <v>1.8717711786527141E-3</v>
      </c>
      <c r="L23" s="25">
        <v>4.3140492896601668</v>
      </c>
      <c r="M23" s="12">
        <v>2.1462076326961062E-3</v>
      </c>
      <c r="N23" s="12">
        <v>1.2979065476340984E-2</v>
      </c>
      <c r="O23" s="16">
        <v>0.14695578881355773</v>
      </c>
      <c r="P23" s="12">
        <v>0.34451710575290867</v>
      </c>
      <c r="Q23" s="12">
        <v>0.49340183232449741</v>
      </c>
      <c r="R23" s="25">
        <v>4.2151902404111379</v>
      </c>
      <c r="S23" s="12">
        <v>2.1462076326961062E-3</v>
      </c>
      <c r="T23" s="12">
        <v>2.9925063035800017E-2</v>
      </c>
      <c r="U23" s="12">
        <v>0.17055046906870644</v>
      </c>
      <c r="V23" s="12">
        <v>0.34534880181326427</v>
      </c>
      <c r="W23" s="15">
        <v>0.45202945844953424</v>
      </c>
      <c r="X23" s="25">
        <v>4.2461733007364968</v>
      </c>
      <c r="Y23" s="12">
        <v>2.1462076326961062E-3</v>
      </c>
      <c r="Z23" s="12">
        <v>6.0062906286652441E-3</v>
      </c>
      <c r="AA23" s="12">
        <v>0.13872168207588847</v>
      </c>
      <c r="AB23" s="12">
        <v>0.44977963269494831</v>
      </c>
      <c r="AC23" s="15">
        <v>0.40334618696780294</v>
      </c>
      <c r="AD23" s="52"/>
      <c r="AE23" s="52"/>
      <c r="AF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526</v>
      </c>
      <c r="D24" s="53">
        <v>700430.40110399073</v>
      </c>
      <c r="E24" s="28">
        <v>4.2317368894749841</v>
      </c>
      <c r="F24" s="12">
        <v>1.7851669935301368E-3</v>
      </c>
      <c r="G24" s="12">
        <v>3.6638051169573395E-2</v>
      </c>
      <c r="H24" s="12">
        <v>0.15798827626838668</v>
      </c>
      <c r="I24" s="12">
        <v>0.33523173650540039</v>
      </c>
      <c r="J24" s="12">
        <v>0.46835676906310847</v>
      </c>
      <c r="K24" s="56">
        <v>0</v>
      </c>
      <c r="L24" s="28">
        <v>4.4142406221360551</v>
      </c>
      <c r="M24" s="56">
        <v>0</v>
      </c>
      <c r="N24" s="12">
        <v>1.7249840398493314E-2</v>
      </c>
      <c r="O24" s="12">
        <v>0.12048472058561148</v>
      </c>
      <c r="P24" s="12">
        <v>0.29304041549724286</v>
      </c>
      <c r="Q24" s="12">
        <v>0.56922502351865123</v>
      </c>
      <c r="R24" s="25">
        <v>4.2574150583742894</v>
      </c>
      <c r="S24" s="12">
        <v>5.8727580250687098E-3</v>
      </c>
      <c r="T24" s="12">
        <v>3.9912178630955739E-2</v>
      </c>
      <c r="U24" s="12">
        <v>0.14543516127589079</v>
      </c>
      <c r="V24" s="12">
        <v>0.30848705108078284</v>
      </c>
      <c r="W24" s="12">
        <v>0.5002928509873007</v>
      </c>
      <c r="X24" s="25">
        <v>4.3253289726448738</v>
      </c>
      <c r="Y24" s="56">
        <v>0</v>
      </c>
      <c r="Z24" s="12">
        <v>1.7448776674401593E-2</v>
      </c>
      <c r="AA24" s="12">
        <v>0.13472811925267955</v>
      </c>
      <c r="AB24" s="12">
        <v>0.35286845882655726</v>
      </c>
      <c r="AC24" s="12">
        <v>0.49495464524636046</v>
      </c>
      <c r="AD24" s="52"/>
      <c r="AE24" s="52"/>
      <c r="AF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500</v>
      </c>
      <c r="D25" s="53">
        <v>777632.95644166647</v>
      </c>
      <c r="E25" s="29">
        <v>4.3005614989629235</v>
      </c>
      <c r="F25" s="12">
        <v>5.4567155651025186E-3</v>
      </c>
      <c r="G25" s="12">
        <v>9.9205732823489535E-3</v>
      </c>
      <c r="H25" s="12">
        <v>0.13266106862657018</v>
      </c>
      <c r="I25" s="12">
        <v>0.38252778167647727</v>
      </c>
      <c r="J25" s="12">
        <v>0.46943386084950139</v>
      </c>
      <c r="K25" s="56">
        <v>0</v>
      </c>
      <c r="L25" s="29">
        <v>4.5336385499650493</v>
      </c>
      <c r="M25" s="12">
        <v>1.4580027558649213E-3</v>
      </c>
      <c r="N25" s="56">
        <v>0</v>
      </c>
      <c r="O25" s="15">
        <v>4.2977695623518636E-2</v>
      </c>
      <c r="P25" s="12">
        <v>0.37457404776445835</v>
      </c>
      <c r="Q25" s="12">
        <v>0.58099025385615854</v>
      </c>
      <c r="R25" s="29">
        <v>4.5284860566819267</v>
      </c>
      <c r="S25" s="12">
        <v>1.4580027558649213E-3</v>
      </c>
      <c r="T25" s="15">
        <v>1.7580112304337876E-3</v>
      </c>
      <c r="U25" s="12">
        <v>7.3196342773512293E-2</v>
      </c>
      <c r="V25" s="12">
        <v>0.31401521305628471</v>
      </c>
      <c r="W25" s="12">
        <v>0.60957243018390528</v>
      </c>
      <c r="X25" s="29">
        <v>4.4840819740525948</v>
      </c>
      <c r="Y25" s="12">
        <v>1.4580027558649213E-3</v>
      </c>
      <c r="Z25" s="12">
        <v>0</v>
      </c>
      <c r="AA25" s="15">
        <v>4.3451246836738858E-2</v>
      </c>
      <c r="AB25" s="12">
        <v>0.42318352125047193</v>
      </c>
      <c r="AC25" s="12">
        <v>0.53190722915692512</v>
      </c>
      <c r="AD25" s="52"/>
      <c r="AE25" s="52"/>
      <c r="AF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903</v>
      </c>
      <c r="D26" s="53">
        <v>1087340.1474853614</v>
      </c>
      <c r="E26" s="28">
        <v>4.2096130940770324</v>
      </c>
      <c r="F26" s="12">
        <v>8.4024099614947575E-4</v>
      </c>
      <c r="G26" s="12">
        <v>2.1086411935297793E-2</v>
      </c>
      <c r="H26" s="12">
        <v>0.17846570151730171</v>
      </c>
      <c r="I26" s="12">
        <v>0.36548378697660999</v>
      </c>
      <c r="J26" s="12">
        <v>0.43241391612603136</v>
      </c>
      <c r="K26" s="12">
        <v>1.7099424486083708E-3</v>
      </c>
      <c r="L26" s="28">
        <v>4.4606523565887031</v>
      </c>
      <c r="M26" s="12">
        <v>1.698378825974071E-3</v>
      </c>
      <c r="N26" s="12">
        <v>1.1179420693181612E-2</v>
      </c>
      <c r="O26" s="12">
        <v>8.9754373231186027E-2</v>
      </c>
      <c r="P26" s="12">
        <v>0.31950711956548489</v>
      </c>
      <c r="Q26" s="12">
        <v>0.57786070768417297</v>
      </c>
      <c r="R26" s="28">
        <v>4.3839903715846056</v>
      </c>
      <c r="S26" s="12">
        <v>5.3466644360053595E-3</v>
      </c>
      <c r="T26" s="12">
        <v>1.7021774872931272E-2</v>
      </c>
      <c r="U26" s="12">
        <v>0.11339834603551974</v>
      </c>
      <c r="V26" s="12">
        <v>0.31676095398153215</v>
      </c>
      <c r="W26" s="12">
        <v>0.547472260674011</v>
      </c>
      <c r="X26" s="28">
        <v>4.4115965478358756</v>
      </c>
      <c r="Y26" s="12">
        <v>8.4024099614947575E-4</v>
      </c>
      <c r="Z26" s="12">
        <v>6.0258268505125993E-3</v>
      </c>
      <c r="AA26" s="12">
        <v>8.6788241878135025E-2</v>
      </c>
      <c r="AB26" s="12">
        <v>0.39338852387172046</v>
      </c>
      <c r="AC26" s="12">
        <v>0.5129571664034811</v>
      </c>
      <c r="AD26" s="52"/>
      <c r="AE26" s="52"/>
      <c r="AF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681</v>
      </c>
      <c r="D27" s="53">
        <v>908424.59703852818</v>
      </c>
      <c r="E27" s="25">
        <v>4.1227048770477772</v>
      </c>
      <c r="F27" s="12">
        <v>6.0131274579005604E-3</v>
      </c>
      <c r="G27" s="12">
        <v>1.9287224783999003E-2</v>
      </c>
      <c r="H27" s="12">
        <v>0.21244717523602855</v>
      </c>
      <c r="I27" s="12">
        <v>0.37048658829656878</v>
      </c>
      <c r="J27" s="12">
        <v>0.39176588422550268</v>
      </c>
      <c r="K27" s="56">
        <v>0</v>
      </c>
      <c r="L27" s="25">
        <v>4.3872836498703469</v>
      </c>
      <c r="M27" s="12">
        <v>4.2175164388064835E-3</v>
      </c>
      <c r="N27" s="12">
        <v>8.7478555955843845E-3</v>
      </c>
      <c r="O27" s="12">
        <v>8.8284552369421926E-2</v>
      </c>
      <c r="P27" s="12">
        <v>0.39303361284882743</v>
      </c>
      <c r="Q27" s="12">
        <v>0.50571646274735926</v>
      </c>
      <c r="R27" s="28">
        <v>4.3535796511862443</v>
      </c>
      <c r="S27" s="12">
        <v>1.3034832233367304E-3</v>
      </c>
      <c r="T27" s="12">
        <v>2.0017230054917137E-2</v>
      </c>
      <c r="U27" s="12">
        <v>0.1185409975582417</v>
      </c>
      <c r="V27" s="12">
        <v>0.3440727306391731</v>
      </c>
      <c r="W27" s="12">
        <v>0.51606555852433089</v>
      </c>
      <c r="X27" s="28">
        <v>4.372497823409077</v>
      </c>
      <c r="Y27" s="12">
        <v>1.4471183998084449E-3</v>
      </c>
      <c r="Z27" s="12">
        <v>9.5834890746146692E-3</v>
      </c>
      <c r="AA27" s="12">
        <v>9.9543637289897097E-2</v>
      </c>
      <c r="AB27" s="12">
        <v>0.39387596118804646</v>
      </c>
      <c r="AC27" s="12">
        <v>0.49554979404763277</v>
      </c>
      <c r="AD27" s="52"/>
      <c r="AE27" s="52"/>
      <c r="AF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602</v>
      </c>
      <c r="D28" s="53">
        <v>621555.34569267277</v>
      </c>
      <c r="E28" s="25">
        <v>4.1094284953260907</v>
      </c>
      <c r="F28" s="56">
        <v>0</v>
      </c>
      <c r="G28" s="12">
        <v>2.2315433710312568E-2</v>
      </c>
      <c r="H28" s="16">
        <v>0.23701126349509882</v>
      </c>
      <c r="I28" s="12">
        <v>0.34960267655277683</v>
      </c>
      <c r="J28" s="12">
        <v>0.39107062624181138</v>
      </c>
      <c r="K28" s="56">
        <v>0</v>
      </c>
      <c r="L28" s="25">
        <v>4.3563538518361637</v>
      </c>
      <c r="M28" s="12">
        <v>1.5012142054773791E-3</v>
      </c>
      <c r="N28" s="12">
        <v>1.8080433499598789E-2</v>
      </c>
      <c r="O28" s="12">
        <v>9.9328889852595637E-2</v>
      </c>
      <c r="P28" s="12">
        <v>0.3847422111379396</v>
      </c>
      <c r="Q28" s="12">
        <v>0.49634725130438712</v>
      </c>
      <c r="R28" s="28">
        <v>4.3314259984396211</v>
      </c>
      <c r="S28" s="12">
        <v>1.9050857338963922E-3</v>
      </c>
      <c r="T28" s="12">
        <v>1.9357854984198654E-2</v>
      </c>
      <c r="U28" s="12">
        <v>0.12948443262460438</v>
      </c>
      <c r="V28" s="12">
        <v>0.34391122842298366</v>
      </c>
      <c r="W28" s="12">
        <v>0.50534139823431612</v>
      </c>
      <c r="X28" s="28">
        <v>4.3737294215204896</v>
      </c>
      <c r="Y28" s="56">
        <v>0</v>
      </c>
      <c r="Z28" s="12">
        <v>9.4958107422757551E-3</v>
      </c>
      <c r="AA28" s="12">
        <v>9.7442779247947614E-2</v>
      </c>
      <c r="AB28" s="12">
        <v>0.40289758775678541</v>
      </c>
      <c r="AC28" s="12">
        <v>0.49016382225298988</v>
      </c>
      <c r="AD28" s="52"/>
      <c r="AE28" s="52"/>
      <c r="AF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826</v>
      </c>
      <c r="D29" s="53">
        <v>812050.65651076823</v>
      </c>
      <c r="E29" s="28">
        <v>4.1568105483875701</v>
      </c>
      <c r="F29" s="12">
        <v>3.9406315527618762E-3</v>
      </c>
      <c r="G29" s="12">
        <v>2.0535270075084058E-2</v>
      </c>
      <c r="H29" s="12">
        <v>0.20194175230746331</v>
      </c>
      <c r="I29" s="12">
        <v>0.36000702541561586</v>
      </c>
      <c r="J29" s="12">
        <v>0.41128569861705555</v>
      </c>
      <c r="K29" s="12">
        <v>2.2896220320174705E-3</v>
      </c>
      <c r="L29" s="28">
        <v>4.4273612653354206</v>
      </c>
      <c r="M29" s="12">
        <v>3.9406315527618762E-3</v>
      </c>
      <c r="N29" s="12">
        <v>4.5414165572937454E-3</v>
      </c>
      <c r="O29" s="12">
        <v>9.3990052962922149E-2</v>
      </c>
      <c r="P29" s="12">
        <v>0.35527185285579949</v>
      </c>
      <c r="Q29" s="12">
        <v>0.54225604607122146</v>
      </c>
      <c r="R29" s="28">
        <v>4.3358065619068551</v>
      </c>
      <c r="S29" s="12">
        <v>4.9219392746836276E-3</v>
      </c>
      <c r="T29" s="12">
        <v>2.2650578264869634E-2</v>
      </c>
      <c r="U29" s="12">
        <v>0.12315744750264238</v>
      </c>
      <c r="V29" s="12">
        <v>0.33023905119451524</v>
      </c>
      <c r="W29" s="12">
        <v>0.5190309837632876</v>
      </c>
      <c r="X29" s="28">
        <v>4.3534628261407518</v>
      </c>
      <c r="Y29" s="12">
        <v>2.5212943869993708E-3</v>
      </c>
      <c r="Z29" s="12">
        <v>2.3899598539737586E-3</v>
      </c>
      <c r="AA29" s="12">
        <v>0.11962174166922153</v>
      </c>
      <c r="AB29" s="12">
        <v>0.39003863341088185</v>
      </c>
      <c r="AC29" s="12">
        <v>0.48542837067892192</v>
      </c>
      <c r="AD29" s="52"/>
      <c r="AE29" s="52"/>
      <c r="AF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1119787.5633905611</v>
      </c>
      <c r="E30" s="28">
        <v>4.2239017606163056</v>
      </c>
      <c r="F30" s="12">
        <v>7.7423750639724611E-3</v>
      </c>
      <c r="G30" s="12">
        <v>1.7608114197381772E-2</v>
      </c>
      <c r="H30" s="12">
        <v>0.15073081302445041</v>
      </c>
      <c r="I30" s="12">
        <v>0.39084277048675375</v>
      </c>
      <c r="J30" s="12">
        <v>0.43307592722744026</v>
      </c>
      <c r="K30" s="56">
        <v>0</v>
      </c>
      <c r="L30" s="28">
        <v>4.4373343646081924</v>
      </c>
      <c r="M30" s="12">
        <v>2.3921698023219463E-3</v>
      </c>
      <c r="N30" s="12">
        <v>5.1627633462125429E-3</v>
      </c>
      <c r="O30" s="12">
        <v>8.2317317974657994E-2</v>
      </c>
      <c r="P30" s="12">
        <v>0.37297403019455594</v>
      </c>
      <c r="Q30" s="12">
        <v>0.53715371868225015</v>
      </c>
      <c r="R30" s="28">
        <v>4.4127463882677471</v>
      </c>
      <c r="S30" s="12">
        <v>1.1166271837578961E-3</v>
      </c>
      <c r="T30" s="12">
        <v>1.1160571934173587E-2</v>
      </c>
      <c r="U30" s="12">
        <v>9.9983472251853028E-2</v>
      </c>
      <c r="V30" s="12">
        <v>0.34933844269099745</v>
      </c>
      <c r="W30" s="12">
        <v>0.53840088593921687</v>
      </c>
      <c r="X30" s="28">
        <v>4.3945889106082499</v>
      </c>
      <c r="Y30" s="12">
        <v>1.1739708424985597E-3</v>
      </c>
      <c r="Z30" s="12">
        <v>4.574942195715968E-3</v>
      </c>
      <c r="AA30" s="12">
        <v>8.9316393408992834E-2</v>
      </c>
      <c r="AB30" s="12">
        <v>0.40835759261662008</v>
      </c>
      <c r="AC30" s="12">
        <v>0.49657710093617075</v>
      </c>
      <c r="AD30" s="52"/>
      <c r="AE30" s="52"/>
      <c r="AF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305</v>
      </c>
      <c r="D31" s="53">
        <v>920434.53647554643</v>
      </c>
      <c r="E31" s="29">
        <v>4.3142606909742094</v>
      </c>
      <c r="F31" s="56">
        <v>0</v>
      </c>
      <c r="G31" s="12">
        <v>2.5599601478041224E-2</v>
      </c>
      <c r="H31" s="12">
        <v>0.13121794923822513</v>
      </c>
      <c r="I31" s="12">
        <v>0.34650460611521366</v>
      </c>
      <c r="J31" s="12">
        <v>0.49667784316851893</v>
      </c>
      <c r="K31" s="56">
        <v>0</v>
      </c>
      <c r="L31" s="29">
        <v>4.5427558434020732</v>
      </c>
      <c r="M31" s="56">
        <v>0</v>
      </c>
      <c r="N31" s="12">
        <v>1.2470049455302244E-2</v>
      </c>
      <c r="O31" s="12">
        <v>7.1014752075687471E-2</v>
      </c>
      <c r="P31" s="12">
        <v>0.27780450408064566</v>
      </c>
      <c r="Q31" s="12">
        <v>0.63871069438836336</v>
      </c>
      <c r="R31" s="28">
        <v>4.4227549910169177</v>
      </c>
      <c r="S31" s="12">
        <v>6.3161937824084005E-3</v>
      </c>
      <c r="T31" s="12">
        <v>2.5088725315065036E-2</v>
      </c>
      <c r="U31" s="12">
        <v>0.10573609421582927</v>
      </c>
      <c r="V31" s="12">
        <v>0.26524186947659201</v>
      </c>
      <c r="W31" s="12">
        <v>0.59761711721010458</v>
      </c>
      <c r="X31" s="28">
        <v>4.4661505235157923</v>
      </c>
      <c r="Y31" s="56">
        <v>0</v>
      </c>
      <c r="Z31" s="12">
        <v>1.5768368043416664E-2</v>
      </c>
      <c r="AA31" s="12">
        <v>6.0007135252115713E-2</v>
      </c>
      <c r="AB31" s="12">
        <v>0.36653010184972645</v>
      </c>
      <c r="AC31" s="12">
        <v>0.55769439485474026</v>
      </c>
      <c r="AD31" s="52"/>
      <c r="AE31" s="52"/>
      <c r="AF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1642</v>
      </c>
      <c r="D32" s="53">
        <v>2264961.7041443144</v>
      </c>
      <c r="E32" s="28">
        <v>4.2275285339314337</v>
      </c>
      <c r="F32" s="12">
        <v>4.0177872502019539E-3</v>
      </c>
      <c r="G32" s="12">
        <v>2.058259295427348E-2</v>
      </c>
      <c r="H32" s="12">
        <v>0.15306391667963021</v>
      </c>
      <c r="I32" s="12">
        <v>0.38789058915426272</v>
      </c>
      <c r="J32" s="12">
        <v>0.4336242219037863</v>
      </c>
      <c r="K32" s="12">
        <v>8.2089205784772047E-4</v>
      </c>
      <c r="L32" s="28">
        <v>4.4453666965782794</v>
      </c>
      <c r="M32" s="12">
        <v>2.5955027949873598E-3</v>
      </c>
      <c r="N32" s="12">
        <v>8.8517983676975852E-3</v>
      </c>
      <c r="O32" s="12">
        <v>8.4101562324697884E-2</v>
      </c>
      <c r="P32" s="12">
        <v>0.34949277248928262</v>
      </c>
      <c r="Q32" s="12">
        <v>0.55495836402333598</v>
      </c>
      <c r="R32" s="28">
        <v>4.3870377571529788</v>
      </c>
      <c r="S32" s="12">
        <v>2.1744032632072786E-3</v>
      </c>
      <c r="T32" s="12">
        <v>1.7135016400744781E-2</v>
      </c>
      <c r="U32" s="12">
        <v>0.11113575430387872</v>
      </c>
      <c r="V32" s="12">
        <v>0.33058807198419699</v>
      </c>
      <c r="W32" s="12">
        <v>0.53896675404797434</v>
      </c>
      <c r="X32" s="28">
        <v>4.3893044464228543</v>
      </c>
      <c r="Y32" s="12">
        <v>1.4843591859770209E-3</v>
      </c>
      <c r="Z32" s="12">
        <v>6.5149450985351794E-3</v>
      </c>
      <c r="AA32" s="12">
        <v>8.5969196487901092E-2</v>
      </c>
      <c r="AB32" s="12">
        <v>0.41327488856182948</v>
      </c>
      <c r="AC32" s="12">
        <v>0.49275661066575949</v>
      </c>
      <c r="AD32" s="52"/>
      <c r="AE32" s="52"/>
      <c r="AF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968</v>
      </c>
      <c r="D33" s="53">
        <v>1208866.397925229</v>
      </c>
      <c r="E33" s="28">
        <v>4.182088645194014</v>
      </c>
      <c r="F33" s="12">
        <v>2.2911328289674953E-3</v>
      </c>
      <c r="G33" s="12">
        <v>2.2506437855214893E-2</v>
      </c>
      <c r="H33" s="12">
        <v>0.21026530587036102</v>
      </c>
      <c r="I33" s="12">
        <v>0.32069689818374725</v>
      </c>
      <c r="J33" s="12">
        <v>0.44424022526170664</v>
      </c>
      <c r="K33" s="56">
        <v>0</v>
      </c>
      <c r="L33" s="28">
        <v>4.4542163900112808</v>
      </c>
      <c r="M33" s="12">
        <v>7.7187000651659848E-4</v>
      </c>
      <c r="N33" s="12">
        <v>1.0039098178407566E-2</v>
      </c>
      <c r="O33" s="12">
        <v>8.6956348748951487E-2</v>
      </c>
      <c r="P33" s="12">
        <v>0.33866613792952693</v>
      </c>
      <c r="Q33" s="12">
        <v>0.5635665451365951</v>
      </c>
      <c r="R33" s="28">
        <v>4.3750393008470176</v>
      </c>
      <c r="S33" s="12">
        <v>6.0553161730430485E-3</v>
      </c>
      <c r="T33" s="12">
        <v>2.250475172804554E-2</v>
      </c>
      <c r="U33" s="12">
        <v>0.11420368851222791</v>
      </c>
      <c r="V33" s="12">
        <v>0.30481780225222194</v>
      </c>
      <c r="W33" s="12">
        <v>0.55241844133445939</v>
      </c>
      <c r="X33" s="28">
        <v>4.4206257813694894</v>
      </c>
      <c r="Y33" s="56">
        <v>0</v>
      </c>
      <c r="Z33" s="12">
        <v>1.0525193827097131E-2</v>
      </c>
      <c r="AA33" s="12">
        <v>9.7807402774396979E-2</v>
      </c>
      <c r="AB33" s="12">
        <v>0.35218383160043126</v>
      </c>
      <c r="AC33" s="12">
        <v>0.53948357179807249</v>
      </c>
      <c r="AD33" s="52"/>
      <c r="AE33" s="52"/>
      <c r="AF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765</v>
      </c>
      <c r="D34" s="53">
        <v>946418.84226525167</v>
      </c>
      <c r="E34" s="28">
        <v>4.1556834608814226</v>
      </c>
      <c r="F34" s="12">
        <v>5.4172553230847778E-3</v>
      </c>
      <c r="G34" s="12">
        <v>2.3909692132966162E-2</v>
      </c>
      <c r="H34" s="12">
        <v>0.19511507350111418</v>
      </c>
      <c r="I34" s="12">
        <v>0.35980615762063534</v>
      </c>
      <c r="J34" s="12">
        <v>0.41470702748106186</v>
      </c>
      <c r="K34" s="12">
        <v>1.0447939411361768E-3</v>
      </c>
      <c r="L34" s="25">
        <v>4.3606655437960402</v>
      </c>
      <c r="M34" s="12">
        <v>3.40172050838443E-3</v>
      </c>
      <c r="N34" s="12">
        <v>1.0472005753597991E-2</v>
      </c>
      <c r="O34" s="12">
        <v>0.10858173021680274</v>
      </c>
      <c r="P34" s="12">
        <v>0.37714809647602399</v>
      </c>
      <c r="Q34" s="12">
        <v>0.5003964470451896</v>
      </c>
      <c r="R34" s="25">
        <v>4.2869475789820877</v>
      </c>
      <c r="S34" s="12">
        <v>5.8095285447801468E-3</v>
      </c>
      <c r="T34" s="12">
        <v>1.9857787427144759E-2</v>
      </c>
      <c r="U34" s="12">
        <v>0.14210662332808197</v>
      </c>
      <c r="V34" s="12">
        <v>0.34602769790118904</v>
      </c>
      <c r="W34" s="12">
        <v>0.4861983627988028</v>
      </c>
      <c r="X34" s="28">
        <v>4.351453768446671</v>
      </c>
      <c r="Y34" s="12">
        <v>1.1979801573155596E-3</v>
      </c>
      <c r="Z34" s="12">
        <v>6.6415710439058587E-3</v>
      </c>
      <c r="AA34" s="12">
        <v>0.11365788591427899</v>
      </c>
      <c r="AB34" s="12">
        <v>0.39651382596378715</v>
      </c>
      <c r="AC34" s="12">
        <v>0.4819887369207112</v>
      </c>
      <c r="AD34" s="52"/>
      <c r="AE34" s="52"/>
      <c r="AF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556</v>
      </c>
      <c r="D35" s="53">
        <v>736071.85465588234</v>
      </c>
      <c r="E35" s="28">
        <v>4.1849647620571231</v>
      </c>
      <c r="F35" s="56">
        <v>0</v>
      </c>
      <c r="G35" s="12">
        <v>2.7154664774255554E-2</v>
      </c>
      <c r="H35" s="12">
        <v>0.19700479815455604</v>
      </c>
      <c r="I35" s="12">
        <v>0.33956164731099731</v>
      </c>
      <c r="J35" s="12">
        <v>0.4362788897601903</v>
      </c>
      <c r="K35" s="56">
        <v>0</v>
      </c>
      <c r="L35" s="28">
        <v>4.4828999560854852</v>
      </c>
      <c r="M35" s="56">
        <v>0</v>
      </c>
      <c r="N35" s="12">
        <v>1.0602654125460097E-2</v>
      </c>
      <c r="O35" s="12">
        <v>7.698139241134333E-2</v>
      </c>
      <c r="P35" s="12">
        <v>0.3313292967154482</v>
      </c>
      <c r="Q35" s="12">
        <v>0.58108665674774707</v>
      </c>
      <c r="R35" s="28">
        <v>4.4254110836501059</v>
      </c>
      <c r="S35" s="12">
        <v>4.0153851092055073E-3</v>
      </c>
      <c r="T35" s="12">
        <v>1.3913396045523996E-2</v>
      </c>
      <c r="U35" s="12">
        <v>0.11086206336133793</v>
      </c>
      <c r="V35" s="12">
        <v>0.29506306105381885</v>
      </c>
      <c r="W35" s="12">
        <v>0.57614609443011222</v>
      </c>
      <c r="X35" s="29">
        <v>4.4686556752319113</v>
      </c>
      <c r="Y35" s="56">
        <v>0</v>
      </c>
      <c r="Z35" s="12">
        <v>8.2607378836582444E-3</v>
      </c>
      <c r="AA35" s="12">
        <v>8.2156409560915244E-2</v>
      </c>
      <c r="AB35" s="12">
        <v>0.34224929199528659</v>
      </c>
      <c r="AC35" s="12">
        <v>0.56733356056013884</v>
      </c>
      <c r="AD35" s="52"/>
      <c r="AE35" s="52"/>
      <c r="AF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654</v>
      </c>
      <c r="D36" s="53">
        <v>865080.67119773466</v>
      </c>
      <c r="E36" s="29">
        <v>4.2841519331152353</v>
      </c>
      <c r="F36" s="12">
        <v>3.2758635123539045E-3</v>
      </c>
      <c r="G36" s="12">
        <v>1.3589998196178933E-2</v>
      </c>
      <c r="H36" s="12">
        <v>0.14958467485742627</v>
      </c>
      <c r="I36" s="12">
        <v>0.36280526853195921</v>
      </c>
      <c r="J36" s="12">
        <v>0.47074419490208025</v>
      </c>
      <c r="K36" s="56">
        <v>0</v>
      </c>
      <c r="L36" s="29">
        <v>4.5222725367369829</v>
      </c>
      <c r="M36" s="12">
        <v>1.5196246927964758E-3</v>
      </c>
      <c r="N36" s="12">
        <v>3.622683838017711E-3</v>
      </c>
      <c r="O36" s="12">
        <v>6.5837676182113197E-2</v>
      </c>
      <c r="P36" s="12">
        <v>0.32910556061355051</v>
      </c>
      <c r="Q36" s="12">
        <v>0.59991445467352034</v>
      </c>
      <c r="R36" s="28">
        <v>4.4225991153545072</v>
      </c>
      <c r="S36" s="12">
        <v>4.3824226493681803E-3</v>
      </c>
      <c r="T36" s="12">
        <v>1.6798139469185638E-2</v>
      </c>
      <c r="U36" s="12">
        <v>9.1225438397574424E-2</v>
      </c>
      <c r="V36" s="12">
        <v>0.32702589884531341</v>
      </c>
      <c r="W36" s="12">
        <v>0.56056810063855633</v>
      </c>
      <c r="X36" s="28">
        <v>4.4139333945449994</v>
      </c>
      <c r="Y36" s="12">
        <v>1.5196246927964758E-3</v>
      </c>
      <c r="Z36" s="12">
        <v>7.7991080662938193E-3</v>
      </c>
      <c r="AA36" s="12">
        <v>7.8887435788957003E-2</v>
      </c>
      <c r="AB36" s="12">
        <v>0.3988159109070154</v>
      </c>
      <c r="AC36" s="12">
        <v>0.51297792054493574</v>
      </c>
      <c r="AD36" s="52"/>
      <c r="AE36" s="52"/>
      <c r="AF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635</v>
      </c>
      <c r="D37" s="53">
        <v>926256.73395068024</v>
      </c>
      <c r="E37" s="28">
        <v>4.2224927137978856</v>
      </c>
      <c r="F37" s="12">
        <v>4.2201356133823014E-3</v>
      </c>
      <c r="G37" s="12">
        <v>2.1002005371812526E-2</v>
      </c>
      <c r="H37" s="12">
        <v>0.15308227971024474</v>
      </c>
      <c r="I37" s="12">
        <v>0.39072548338168206</v>
      </c>
      <c r="J37" s="12">
        <v>0.4300303171658888</v>
      </c>
      <c r="K37" s="12">
        <v>9.3977875698964225E-4</v>
      </c>
      <c r="L37" s="28">
        <v>4.4418082147215143</v>
      </c>
      <c r="M37" s="12">
        <v>2.4590933918578629E-3</v>
      </c>
      <c r="N37" s="12">
        <v>1.2238270167920845E-2</v>
      </c>
      <c r="O37" s="12">
        <v>8.5530167089035741E-2</v>
      </c>
      <c r="P37" s="12">
        <v>0.34058026702921834</v>
      </c>
      <c r="Q37" s="12">
        <v>0.55919220232196709</v>
      </c>
      <c r="R37" s="28">
        <v>4.4099404037822225</v>
      </c>
      <c r="S37" s="12">
        <v>0</v>
      </c>
      <c r="T37" s="12">
        <v>2.423583451220147E-2</v>
      </c>
      <c r="U37" s="12">
        <v>0.10230752614322985</v>
      </c>
      <c r="V37" s="12">
        <v>0.31273704039471639</v>
      </c>
      <c r="W37" s="12">
        <v>0.56071959894985213</v>
      </c>
      <c r="X37" s="28">
        <v>4.3827961763873091</v>
      </c>
      <c r="Y37" s="12">
        <v>9.8636558870627894E-4</v>
      </c>
      <c r="Z37" s="12">
        <v>9.0326922564417066E-3</v>
      </c>
      <c r="AA37" s="12">
        <v>8.2771909982664982E-2</v>
      </c>
      <c r="AB37" s="12">
        <v>0.42061646452320711</v>
      </c>
      <c r="AC37" s="12">
        <v>0.48659256764897951</v>
      </c>
      <c r="AD37" s="52"/>
      <c r="AE37" s="52"/>
      <c r="AF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249</v>
      </c>
      <c r="D38" s="53">
        <v>297717.17570857011</v>
      </c>
      <c r="E38" s="25">
        <v>4.0779068976397763</v>
      </c>
      <c r="F38" s="12">
        <v>3.8082821081615505E-3</v>
      </c>
      <c r="G38" s="12">
        <v>1.9810608690594932E-2</v>
      </c>
      <c r="H38" s="12">
        <v>0.23868609482409903</v>
      </c>
      <c r="I38" s="12">
        <v>0.36699339608846643</v>
      </c>
      <c r="J38" s="12">
        <v>0.36738030278236827</v>
      </c>
      <c r="K38" s="12">
        <v>3.3213155063105283E-3</v>
      </c>
      <c r="L38" s="25">
        <v>4.3109966440404284</v>
      </c>
      <c r="M38" s="12">
        <v>6.942423469752412E-3</v>
      </c>
      <c r="N38" s="12">
        <v>9.7889156665155672E-3</v>
      </c>
      <c r="O38" s="12">
        <v>0.13163312188112697</v>
      </c>
      <c r="P38" s="12">
        <v>0.36860067131876029</v>
      </c>
      <c r="Q38" s="12">
        <v>0.4830348676638454</v>
      </c>
      <c r="R38" s="25">
        <v>4.2287996432893182</v>
      </c>
      <c r="S38" s="12">
        <v>3.8082821081615505E-3</v>
      </c>
      <c r="T38" s="12">
        <v>1.4141511237911058E-2</v>
      </c>
      <c r="U38" s="12">
        <v>0.16406227995795955</v>
      </c>
      <c r="V38" s="12">
        <v>0.38541813464838492</v>
      </c>
      <c r="W38" s="15">
        <v>0.43256979204758361</v>
      </c>
      <c r="X38" s="25">
        <v>4.278471446480939</v>
      </c>
      <c r="Y38" s="12">
        <v>3.8082821081615505E-3</v>
      </c>
      <c r="Z38" s="12">
        <v>2.4804768424906082E-3</v>
      </c>
      <c r="AA38" s="12">
        <v>0.15225155651268807</v>
      </c>
      <c r="AB38" s="12">
        <v>0.3943508815335669</v>
      </c>
      <c r="AC38" s="12">
        <v>0.44710880300309364</v>
      </c>
      <c r="AD38" s="52"/>
      <c r="AE38" s="52"/>
      <c r="AF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298</v>
      </c>
      <c r="D39" s="53">
        <v>373979.79829377058</v>
      </c>
      <c r="E39" s="28">
        <v>4.1566932297705099</v>
      </c>
      <c r="F39" s="12">
        <v>1.0677586157873347E-2</v>
      </c>
      <c r="G39" s="12">
        <v>2.9120029017296725E-2</v>
      </c>
      <c r="H39" s="12">
        <v>0.1869036978295705</v>
      </c>
      <c r="I39" s="12">
        <v>0.33942894288696462</v>
      </c>
      <c r="J39" s="12">
        <v>0.4338697441082951</v>
      </c>
      <c r="K39" s="56">
        <v>0</v>
      </c>
      <c r="L39" s="28">
        <v>4.3713851614487371</v>
      </c>
      <c r="M39" s="12">
        <v>3.0819142705729784E-3</v>
      </c>
      <c r="N39" s="12">
        <v>1.8708430957906683E-2</v>
      </c>
      <c r="O39" s="12">
        <v>0.10222851790697803</v>
      </c>
      <c r="P39" s="12">
        <v>0.35570485278129554</v>
      </c>
      <c r="Q39" s="12">
        <v>0.52027628408324766</v>
      </c>
      <c r="R39" s="25">
        <v>4.2195054166859816</v>
      </c>
      <c r="S39" s="12">
        <v>9.0900066957570521E-3</v>
      </c>
      <c r="T39" s="12">
        <v>2.9499135720729618E-2</v>
      </c>
      <c r="U39" s="12">
        <v>0.1707774491386358</v>
      </c>
      <c r="V39" s="12">
        <v>0.31408225109153137</v>
      </c>
      <c r="W39" s="12">
        <v>0.4765511573533468</v>
      </c>
      <c r="X39" s="28">
        <v>4.3490388282605315</v>
      </c>
      <c r="Y39" s="56">
        <v>0</v>
      </c>
      <c r="Z39" s="12">
        <v>1.4832960078451883E-2</v>
      </c>
      <c r="AA39" s="12">
        <v>0.10867517447548583</v>
      </c>
      <c r="AB39" s="12">
        <v>0.38911194255314013</v>
      </c>
      <c r="AC39" s="12">
        <v>0.48737992289292281</v>
      </c>
      <c r="AD39" s="52"/>
      <c r="AE39" s="52"/>
      <c r="AF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221</v>
      </c>
      <c r="D40" s="53">
        <v>277926.71514114569</v>
      </c>
      <c r="E40" s="28">
        <v>4.2355676039475307</v>
      </c>
      <c r="F40" s="56">
        <v>0</v>
      </c>
      <c r="G40" s="12">
        <v>2.1013892449329528E-2</v>
      </c>
      <c r="H40" s="12">
        <v>0.15724082048977861</v>
      </c>
      <c r="I40" s="12">
        <v>0.38690907772491961</v>
      </c>
      <c r="J40" s="12">
        <v>0.43483620933597228</v>
      </c>
      <c r="K40" s="56">
        <v>0</v>
      </c>
      <c r="L40" s="28">
        <v>4.406819196703597</v>
      </c>
      <c r="M40" s="56">
        <v>0</v>
      </c>
      <c r="N40" s="56">
        <v>0</v>
      </c>
      <c r="O40" s="12">
        <v>9.1185741562123765E-2</v>
      </c>
      <c r="P40" s="12">
        <v>0.41080932017215427</v>
      </c>
      <c r="Q40" s="12">
        <v>0.49800493826572184</v>
      </c>
      <c r="R40" s="28">
        <v>4.4443943102287751</v>
      </c>
      <c r="S40" s="12">
        <v>3.4720570667562869E-3</v>
      </c>
      <c r="T40" s="12">
        <v>1.2778665671859755E-2</v>
      </c>
      <c r="U40" s="12">
        <v>7.8369261141167712E-2</v>
      </c>
      <c r="V40" s="12">
        <v>0.346642942206282</v>
      </c>
      <c r="W40" s="12">
        <v>0.55873707391393468</v>
      </c>
      <c r="X40" s="28">
        <v>4.4403610941387468</v>
      </c>
      <c r="Y40" s="56">
        <v>0</v>
      </c>
      <c r="Z40" s="12">
        <v>0</v>
      </c>
      <c r="AA40" s="12">
        <v>7.7710203419148638E-2</v>
      </c>
      <c r="AB40" s="12">
        <v>0.40421849902295548</v>
      </c>
      <c r="AC40" s="12">
        <v>0.51807129755789594</v>
      </c>
      <c r="AD40" s="52"/>
      <c r="AE40" s="52"/>
      <c r="AF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275</v>
      </c>
      <c r="D41" s="53">
        <v>367908.82520947565</v>
      </c>
      <c r="E41" s="28">
        <v>4.151573884080654</v>
      </c>
      <c r="F41" s="56">
        <v>0</v>
      </c>
      <c r="G41" s="12">
        <v>3.3567970010563081E-2</v>
      </c>
      <c r="H41" s="12">
        <v>0.21045172798482878</v>
      </c>
      <c r="I41" s="12">
        <v>0.32681874991800197</v>
      </c>
      <c r="J41" s="12">
        <v>0.42916155208660689</v>
      </c>
      <c r="K41" s="56">
        <v>0</v>
      </c>
      <c r="L41" s="28">
        <v>4.4230075233322879</v>
      </c>
      <c r="M41" s="56">
        <v>0</v>
      </c>
      <c r="N41" s="12">
        <v>1.3089395958307649E-2</v>
      </c>
      <c r="O41" s="12">
        <v>9.3342866166735927E-2</v>
      </c>
      <c r="P41" s="12">
        <v>0.35103855645931603</v>
      </c>
      <c r="Q41" s="12">
        <v>0.54252918141564122</v>
      </c>
      <c r="R41" s="28">
        <v>4.3794167598568396</v>
      </c>
      <c r="S41" s="12">
        <v>8.033544622931179E-3</v>
      </c>
      <c r="T41" s="12">
        <v>1.666599102377429E-2</v>
      </c>
      <c r="U41" s="12">
        <v>0.13024637210416987</v>
      </c>
      <c r="V41" s="12">
        <v>0.27795834437177469</v>
      </c>
      <c r="W41" s="12">
        <v>0.56709574787735095</v>
      </c>
      <c r="X41" s="28">
        <v>4.4313951737663624</v>
      </c>
      <c r="Y41" s="56">
        <v>0</v>
      </c>
      <c r="Z41" s="12">
        <v>8.033544622931179E-3</v>
      </c>
      <c r="AA41" s="12">
        <v>9.9318354331076636E-2</v>
      </c>
      <c r="AB41" s="12">
        <v>0.34586748370269149</v>
      </c>
      <c r="AC41" s="12">
        <v>0.54678061734330163</v>
      </c>
      <c r="AD41" s="52"/>
      <c r="AE41" s="52"/>
      <c r="AF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278</v>
      </c>
      <c r="D42" s="53">
        <v>364958.18256816966</v>
      </c>
      <c r="E42" s="28">
        <v>4.2202498523616656</v>
      </c>
      <c r="F42" s="56">
        <v>0</v>
      </c>
      <c r="G42" s="12">
        <v>2.0927964946409208E-2</v>
      </c>
      <c r="H42" s="12">
        <v>0.18517913113211504</v>
      </c>
      <c r="I42" s="12">
        <v>0.34660799053487884</v>
      </c>
      <c r="J42" s="12">
        <v>0.4472849133865972</v>
      </c>
      <c r="K42" s="56">
        <v>0</v>
      </c>
      <c r="L42" s="29">
        <v>4.5387357451840975</v>
      </c>
      <c r="M42" s="56">
        <v>0</v>
      </c>
      <c r="N42" s="12">
        <v>8.1889135233223411E-3</v>
      </c>
      <c r="O42" s="12">
        <v>6.1163643176985374E-2</v>
      </c>
      <c r="P42" s="12">
        <v>0.31437022789196262</v>
      </c>
      <c r="Q42" s="12">
        <v>0.61627721540773028</v>
      </c>
      <c r="R42" s="28">
        <v>4.4696366013925095</v>
      </c>
      <c r="S42" s="12">
        <v>0</v>
      </c>
      <c r="T42" s="12">
        <v>1.1260725884710259E-2</v>
      </c>
      <c r="U42" s="12">
        <v>9.2294559896392764E-2</v>
      </c>
      <c r="V42" s="12">
        <v>0.31199210116057791</v>
      </c>
      <c r="W42" s="12">
        <v>0.58445261305831964</v>
      </c>
      <c r="X42" s="29">
        <v>4.5015514717747358</v>
      </c>
      <c r="Y42" s="56">
        <v>0</v>
      </c>
      <c r="Z42" s="12">
        <v>8.5623088880223477E-3</v>
      </c>
      <c r="AA42" s="12">
        <v>6.5577161540188028E-2</v>
      </c>
      <c r="AB42" s="12">
        <v>0.34160727848081945</v>
      </c>
      <c r="AC42" s="12">
        <v>0.5842532510909707</v>
      </c>
      <c r="AD42" s="52"/>
      <c r="AE42" s="52"/>
      <c r="AF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290</v>
      </c>
      <c r="D43" s="53">
        <v>389007.36101511226</v>
      </c>
      <c r="E43" s="28">
        <v>4.2946729674253632</v>
      </c>
      <c r="F43" s="12">
        <v>3.9055514344039262E-3</v>
      </c>
      <c r="G43" s="12">
        <v>1.0754332991470361E-2</v>
      </c>
      <c r="H43" s="12">
        <v>0.15326007483917936</v>
      </c>
      <c r="I43" s="12">
        <v>0.35092167818424808</v>
      </c>
      <c r="J43" s="12">
        <v>0.48115836255070016</v>
      </c>
      <c r="K43" s="56">
        <v>0</v>
      </c>
      <c r="L43" s="28">
        <v>4.5249615977215587</v>
      </c>
      <c r="M43" s="56">
        <v>0</v>
      </c>
      <c r="N43" s="12">
        <v>3.025280896810353E-3</v>
      </c>
      <c r="O43" s="12">
        <v>6.4437861703564039E-2</v>
      </c>
      <c r="P43" s="12">
        <v>0.33708683618088114</v>
      </c>
      <c r="Q43" s="12">
        <v>0.59545002121874602</v>
      </c>
      <c r="R43" s="28">
        <v>4.4308743238585544</v>
      </c>
      <c r="S43" s="12">
        <v>7.3469841918987859E-3</v>
      </c>
      <c r="T43" s="12">
        <v>1.4868347695022993E-2</v>
      </c>
      <c r="U43" s="12">
        <v>7.053998597207288E-2</v>
      </c>
      <c r="V43" s="12">
        <v>0.35405272434463847</v>
      </c>
      <c r="W43" s="12">
        <v>0.55319195779636876</v>
      </c>
      <c r="X43" s="28">
        <v>4.4253274521957779</v>
      </c>
      <c r="Y43" s="56">
        <v>0</v>
      </c>
      <c r="Z43" s="12">
        <v>7.3469841918987859E-3</v>
      </c>
      <c r="AA43" s="12">
        <v>7.1605132449364339E-2</v>
      </c>
      <c r="AB43" s="12">
        <v>0.40942133032979844</v>
      </c>
      <c r="AC43" s="12">
        <v>0.51162655302894033</v>
      </c>
      <c r="AD43" s="52"/>
      <c r="AE43" s="52"/>
      <c r="AF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234</v>
      </c>
      <c r="D44" s="53">
        <v>306445.63704529603</v>
      </c>
      <c r="E44" s="28">
        <v>4.2848953783481427</v>
      </c>
      <c r="F44" s="56">
        <v>0</v>
      </c>
      <c r="G44" s="12">
        <v>1.8387681801442231E-2</v>
      </c>
      <c r="H44" s="12">
        <v>0.14785087512887177</v>
      </c>
      <c r="I44" s="12">
        <v>0.36423982598978649</v>
      </c>
      <c r="J44" s="12">
        <v>0.46952161707989942</v>
      </c>
      <c r="K44" s="56">
        <v>0</v>
      </c>
      <c r="L44" s="28">
        <v>4.5260584263278076</v>
      </c>
      <c r="M44" s="56">
        <v>0</v>
      </c>
      <c r="N44" s="12">
        <v>6.3863112785731866E-3</v>
      </c>
      <c r="O44" s="12">
        <v>5.1893712831350983E-2</v>
      </c>
      <c r="P44" s="12">
        <v>0.35099521417377338</v>
      </c>
      <c r="Q44" s="12">
        <v>0.59072476171630239</v>
      </c>
      <c r="R44" s="28">
        <v>4.4180283963367497</v>
      </c>
      <c r="S44" s="12">
        <v>3.0449713824424953E-3</v>
      </c>
      <c r="T44" s="12">
        <v>2.1989697557364806E-2</v>
      </c>
      <c r="U44" s="12">
        <v>0.10516223246897244</v>
      </c>
      <c r="V44" s="12">
        <v>0.29349816052344191</v>
      </c>
      <c r="W44" s="12">
        <v>0.57630493806777849</v>
      </c>
      <c r="X44" s="28">
        <v>4.4343423441663505</v>
      </c>
      <c r="Y44" s="56">
        <v>0</v>
      </c>
      <c r="Z44" s="12">
        <v>1.2690103035299596E-2</v>
      </c>
      <c r="AA44" s="12">
        <v>8.3265357716166721E-2</v>
      </c>
      <c r="AB44" s="12">
        <v>0.36105663129541976</v>
      </c>
      <c r="AC44" s="12">
        <v>0.54298790795311402</v>
      </c>
      <c r="AD44" s="52"/>
      <c r="AE44" s="52"/>
      <c r="AF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335162.73403115576</v>
      </c>
      <c r="E45" s="28">
        <v>4.1921253591948648</v>
      </c>
      <c r="F45" s="12">
        <v>1.0718225500872827E-2</v>
      </c>
      <c r="G45" s="12">
        <v>8.1600650218780907E-3</v>
      </c>
      <c r="H45" s="12">
        <v>0.15705659477976278</v>
      </c>
      <c r="I45" s="12">
        <v>0.42431016204692967</v>
      </c>
      <c r="J45" s="12">
        <v>0.39715777726767354</v>
      </c>
      <c r="K45" s="12">
        <v>2.5971753828829282E-3</v>
      </c>
      <c r="L45" s="28">
        <v>4.4038614366734903</v>
      </c>
      <c r="M45" s="12">
        <v>1.0718225500872827E-2</v>
      </c>
      <c r="N45" s="12">
        <v>5.462891220218891E-3</v>
      </c>
      <c r="O45" s="12">
        <v>0.10355523015006922</v>
      </c>
      <c r="P45" s="12">
        <v>0.32976652736222367</v>
      </c>
      <c r="Q45" s="12">
        <v>0.55049712576661491</v>
      </c>
      <c r="R45" s="28">
        <v>4.3657950879307714</v>
      </c>
      <c r="S45" s="12">
        <v>0</v>
      </c>
      <c r="T45" s="12">
        <v>2.4108554798037266E-2</v>
      </c>
      <c r="U45" s="12">
        <v>0.11307035983761499</v>
      </c>
      <c r="V45" s="12">
        <v>0.33573852799988851</v>
      </c>
      <c r="W45" s="12">
        <v>0.52708255736445897</v>
      </c>
      <c r="X45" s="25">
        <v>4.2897366130692056</v>
      </c>
      <c r="Y45" s="12">
        <v>6.6481905404265941E-3</v>
      </c>
      <c r="Z45" s="12">
        <v>4.0700349604462331E-3</v>
      </c>
      <c r="AA45" s="12">
        <v>0.10340699882748862</v>
      </c>
      <c r="AB45" s="12">
        <v>0.46464652223277186</v>
      </c>
      <c r="AC45" s="12">
        <v>0.42122825343886661</v>
      </c>
      <c r="AD45" s="52"/>
      <c r="AE45" s="52"/>
      <c r="AF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277</v>
      </c>
      <c r="D46" s="53">
        <v>381555.93573144625</v>
      </c>
      <c r="E46" s="28">
        <v>4.2151517221824397</v>
      </c>
      <c r="F46" s="56">
        <v>0</v>
      </c>
      <c r="G46" s="12">
        <v>2.9711149911506633E-2</v>
      </c>
      <c r="H46" s="12">
        <v>0.15084360033043201</v>
      </c>
      <c r="I46" s="12">
        <v>0.39402762742217257</v>
      </c>
      <c r="J46" s="12">
        <v>0.42541762233588792</v>
      </c>
      <c r="K46" s="56">
        <v>0</v>
      </c>
      <c r="L46" s="28">
        <v>4.5012310619738001</v>
      </c>
      <c r="M46" s="56">
        <v>0</v>
      </c>
      <c r="N46" s="12">
        <v>8.3438870972307958E-3</v>
      </c>
      <c r="O46" s="12">
        <v>5.1181864529348198E-2</v>
      </c>
      <c r="P46" s="12">
        <v>0.37137354767581376</v>
      </c>
      <c r="Q46" s="12">
        <v>0.56910070069760677</v>
      </c>
      <c r="R46" s="28">
        <v>4.4323167612760832</v>
      </c>
      <c r="S46" s="12">
        <v>0</v>
      </c>
      <c r="T46" s="12">
        <v>2.3707593788597037E-2</v>
      </c>
      <c r="U46" s="12">
        <v>9.1514728862341799E-2</v>
      </c>
      <c r="V46" s="12">
        <v>0.31353099963344344</v>
      </c>
      <c r="W46" s="12">
        <v>0.57124667771561699</v>
      </c>
      <c r="X46" s="28">
        <v>4.4051423394173916</v>
      </c>
      <c r="Y46" s="56">
        <v>0</v>
      </c>
      <c r="Z46" s="12">
        <v>7.9584597177630827E-3</v>
      </c>
      <c r="AA46" s="12">
        <v>7.5154407173897458E-2</v>
      </c>
      <c r="AB46" s="12">
        <v>0.42067346708152847</v>
      </c>
      <c r="AC46" s="12">
        <v>0.49621366602681044</v>
      </c>
      <c r="AD46" s="52"/>
      <c r="AE46" s="52"/>
      <c r="AF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229</v>
      </c>
      <c r="D47" s="53">
        <v>379165.73732540268</v>
      </c>
      <c r="E47" s="28">
        <v>4.2728429779021342</v>
      </c>
      <c r="F47" s="12">
        <v>4.3020163898896532E-3</v>
      </c>
      <c r="G47" s="12">
        <v>1.9305380402260621E-2</v>
      </c>
      <c r="H47" s="12">
        <v>0.14788773399280952</v>
      </c>
      <c r="I47" s="12">
        <v>0.35625734734590497</v>
      </c>
      <c r="J47" s="12">
        <v>0.47224752186913577</v>
      </c>
      <c r="K47" s="56">
        <v>0</v>
      </c>
      <c r="L47" s="28">
        <v>4.4457324818532715</v>
      </c>
      <c r="M47" s="56">
        <v>0</v>
      </c>
      <c r="N47" s="12">
        <v>1.6671239847324978E-2</v>
      </c>
      <c r="O47" s="12">
        <v>0.1080577372881083</v>
      </c>
      <c r="P47" s="12">
        <v>0.28813832402853762</v>
      </c>
      <c r="Q47" s="12">
        <v>0.58713269883602948</v>
      </c>
      <c r="R47" s="28">
        <v>4.427312385882022</v>
      </c>
      <c r="S47" s="12">
        <v>0</v>
      </c>
      <c r="T47" s="12">
        <v>1.9336517299635862E-2</v>
      </c>
      <c r="U47" s="12">
        <v>0.10865527760353927</v>
      </c>
      <c r="V47" s="12">
        <v>0.2973675070119905</v>
      </c>
      <c r="W47" s="12">
        <v>0.57464069808483464</v>
      </c>
      <c r="X47" s="28">
        <v>4.4283143042755917</v>
      </c>
      <c r="Y47" s="56">
        <v>0</v>
      </c>
      <c r="Z47" s="12">
        <v>1.0459464155887312E-2</v>
      </c>
      <c r="AA47" s="12">
        <v>7.4392331192146971E-2</v>
      </c>
      <c r="AB47" s="12">
        <v>0.39152264087245209</v>
      </c>
      <c r="AC47" s="12">
        <v>0.5236255637795143</v>
      </c>
      <c r="AD47" s="52"/>
      <c r="AE47" s="52"/>
      <c r="AF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684</v>
      </c>
      <c r="D48" s="53">
        <v>856414.8195003015</v>
      </c>
      <c r="E48" s="28">
        <v>4.1944888486063192</v>
      </c>
      <c r="F48" s="12">
        <v>6.1093522874058268E-3</v>
      </c>
      <c r="G48" s="12">
        <v>1.5237924663911682E-2</v>
      </c>
      <c r="H48" s="12">
        <v>0.17993772907355204</v>
      </c>
      <c r="I48" s="12">
        <v>0.37373573363745999</v>
      </c>
      <c r="J48" s="12">
        <v>0.4228082457406222</v>
      </c>
      <c r="K48" s="12">
        <v>2.1710145970455751E-3</v>
      </c>
      <c r="L48" s="25">
        <v>4.3559545978831533</v>
      </c>
      <c r="M48" s="12">
        <v>4.2046944284838718E-3</v>
      </c>
      <c r="N48" s="12">
        <v>1.5483944783604675E-2</v>
      </c>
      <c r="O48" s="12">
        <v>0.10226517029561032</v>
      </c>
      <c r="P48" s="12">
        <v>0.37624444946087315</v>
      </c>
      <c r="Q48" s="12">
        <v>0.50180174103142494</v>
      </c>
      <c r="R48" s="25">
        <v>4.2952125566194024</v>
      </c>
      <c r="S48" s="12">
        <v>6.1576692274159569E-3</v>
      </c>
      <c r="T48" s="12">
        <v>1.53938708933503E-2</v>
      </c>
      <c r="U48" s="12">
        <v>0.14245820806287249</v>
      </c>
      <c r="V48" s="12">
        <v>0.34905873766513706</v>
      </c>
      <c r="W48" s="12">
        <v>0.48693151415122143</v>
      </c>
      <c r="X48" s="28">
        <v>4.3889040966149668</v>
      </c>
      <c r="Y48" s="12">
        <v>2.8588820359098195E-3</v>
      </c>
      <c r="Z48" s="12">
        <v>1.0298931371301178E-2</v>
      </c>
      <c r="AA48" s="12">
        <v>9.3778742730595166E-2</v>
      </c>
      <c r="AB48" s="12">
        <v>0.38120609566630032</v>
      </c>
      <c r="AC48" s="12">
        <v>0.51185734819589057</v>
      </c>
      <c r="AD48" s="52"/>
      <c r="AE48" s="52"/>
      <c r="AF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1926</v>
      </c>
      <c r="D49" s="53">
        <v>2617413.2825692473</v>
      </c>
      <c r="E49" s="28">
        <v>4.2173289567458969</v>
      </c>
      <c r="F49" s="12">
        <v>2.5359647843732789E-3</v>
      </c>
      <c r="G49" s="12">
        <v>2.3219900799663126E-2</v>
      </c>
      <c r="H49" s="12">
        <v>0.17068960323968591</v>
      </c>
      <c r="I49" s="12">
        <v>0.36148827523824228</v>
      </c>
      <c r="J49" s="12">
        <v>0.44206625593803467</v>
      </c>
      <c r="K49" s="56">
        <v>0</v>
      </c>
      <c r="L49" s="28">
        <v>4.4787095178932912</v>
      </c>
      <c r="M49" s="12">
        <v>1.2267224092767093E-3</v>
      </c>
      <c r="N49" s="12">
        <v>7.2301279732989087E-3</v>
      </c>
      <c r="O49" s="12">
        <v>7.947694773251214E-2</v>
      </c>
      <c r="P49" s="12">
        <v>0.33573931308468852</v>
      </c>
      <c r="Q49" s="12">
        <v>0.57632688880022231</v>
      </c>
      <c r="R49" s="28">
        <v>4.4115413127482794</v>
      </c>
      <c r="S49" s="12">
        <v>2.6635034052217587E-3</v>
      </c>
      <c r="T49" s="12">
        <v>2.0184758476833473E-2</v>
      </c>
      <c r="U49" s="12">
        <v>0.1023040229297235</v>
      </c>
      <c r="V49" s="12">
        <v>0.31264235234089255</v>
      </c>
      <c r="W49" s="12">
        <v>0.56220536284732758</v>
      </c>
      <c r="X49" s="28">
        <v>4.4039013674051208</v>
      </c>
      <c r="Y49" s="12">
        <v>3.4905751214787251E-4</v>
      </c>
      <c r="Z49" s="12">
        <v>7.1289837852040079E-3</v>
      </c>
      <c r="AA49" s="12">
        <v>8.8881460556551703E-2</v>
      </c>
      <c r="AB49" s="12">
        <v>0.39555253007756991</v>
      </c>
      <c r="AC49" s="12">
        <v>0.50808796806852563</v>
      </c>
      <c r="AD49" s="52"/>
      <c r="AE49" s="52"/>
      <c r="AF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601</v>
      </c>
      <c r="D50" s="53">
        <v>698292.66120872262</v>
      </c>
      <c r="E50" s="28">
        <v>4.1430576165336577</v>
      </c>
      <c r="F50" s="12">
        <v>3.8262781244885551E-3</v>
      </c>
      <c r="G50" s="12">
        <v>1.6350645730404605E-2</v>
      </c>
      <c r="H50" s="16">
        <v>0.24129977557082916</v>
      </c>
      <c r="I50" s="12">
        <v>0.30877231508076447</v>
      </c>
      <c r="J50" s="12">
        <v>0.42833494215365564</v>
      </c>
      <c r="K50" s="12">
        <v>1.4160433398573121E-3</v>
      </c>
      <c r="L50" s="28">
        <v>4.3944579278323159</v>
      </c>
      <c r="M50" s="12">
        <v>2.9868012476339141E-3</v>
      </c>
      <c r="N50" s="12">
        <v>1.5736108274582071E-2</v>
      </c>
      <c r="O50" s="12">
        <v>0.11131487718236138</v>
      </c>
      <c r="P50" s="12">
        <v>0.32375678798867646</v>
      </c>
      <c r="Q50" s="12">
        <v>0.54620542530674465</v>
      </c>
      <c r="R50" s="28">
        <v>4.3599830669568087</v>
      </c>
      <c r="S50" s="12">
        <v>1.6957305835872357E-3</v>
      </c>
      <c r="T50" s="12">
        <v>1.5154846316209371E-2</v>
      </c>
      <c r="U50" s="12">
        <v>0.14084197311331875</v>
      </c>
      <c r="V50" s="12">
        <v>0.30608552553357554</v>
      </c>
      <c r="W50" s="12">
        <v>0.53622192445330763</v>
      </c>
      <c r="X50" s="28">
        <v>4.4267915889110077</v>
      </c>
      <c r="Y50" s="56">
        <v>0</v>
      </c>
      <c r="Z50" s="12">
        <v>5.4202739364500215E-3</v>
      </c>
      <c r="AA50" s="12">
        <v>0.10826025943289688</v>
      </c>
      <c r="AB50" s="12">
        <v>0.34042707041385012</v>
      </c>
      <c r="AC50" s="12">
        <v>0.5458923962168013</v>
      </c>
      <c r="AD50" s="52"/>
      <c r="AE50" s="52"/>
      <c r="AF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2009</v>
      </c>
      <c r="D51" s="53">
        <v>2775535.4408608242</v>
      </c>
      <c r="E51" s="28">
        <v>4.2289597485903627</v>
      </c>
      <c r="F51" s="12">
        <v>3.3139356384158957E-3</v>
      </c>
      <c r="G51" s="12">
        <v>2.2485220125548305E-2</v>
      </c>
      <c r="H51" s="12">
        <v>0.15577848644416123</v>
      </c>
      <c r="I51" s="12">
        <v>0.37853005834232439</v>
      </c>
      <c r="J51" s="12">
        <v>0.43957867477401175</v>
      </c>
      <c r="K51" s="12">
        <v>3.1362467553845404E-4</v>
      </c>
      <c r="L51" s="28">
        <v>4.4620291812105082</v>
      </c>
      <c r="M51" s="12">
        <v>1.702785230842712E-3</v>
      </c>
      <c r="N51" s="12">
        <v>7.6369062101728823E-3</v>
      </c>
      <c r="O51" s="12">
        <v>7.8498390251379876E-2</v>
      </c>
      <c r="P51" s="12">
        <v>0.35125217873283454</v>
      </c>
      <c r="Q51" s="12">
        <v>0.56090973957476864</v>
      </c>
      <c r="R51" s="28">
        <v>4.3886185551840251</v>
      </c>
      <c r="S51" s="12">
        <v>3.9851381417054417E-3</v>
      </c>
      <c r="T51" s="12">
        <v>1.9971957599542768E-2</v>
      </c>
      <c r="U51" s="12">
        <v>0.10499823151797216</v>
      </c>
      <c r="V51" s="12">
        <v>0.32552855641457951</v>
      </c>
      <c r="W51" s="12">
        <v>0.54551611632619867</v>
      </c>
      <c r="X51" s="28">
        <v>4.3935149179210518</v>
      </c>
      <c r="Y51" s="12">
        <v>1.2113038305827076E-3</v>
      </c>
      <c r="Z51" s="12">
        <v>8.5369894549427346E-3</v>
      </c>
      <c r="AA51" s="12">
        <v>8.5517076203250261E-2</v>
      </c>
      <c r="AB51" s="12">
        <v>0.40499474598528828</v>
      </c>
      <c r="AC51" s="12">
        <v>0.49973988452593404</v>
      </c>
      <c r="AD51" s="52"/>
      <c r="AE51" s="52"/>
      <c r="AF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596</v>
      </c>
      <c r="D52" s="53">
        <v>705862.6618673224</v>
      </c>
      <c r="E52" s="28">
        <v>4.1803622145002892</v>
      </c>
      <c r="F52" s="56">
        <v>0</v>
      </c>
      <c r="G52" s="12">
        <v>2.3583073019682849E-2</v>
      </c>
      <c r="H52" s="12">
        <v>0.22105432066693961</v>
      </c>
      <c r="I52" s="12">
        <v>0.3067799251067817</v>
      </c>
      <c r="J52" s="12">
        <v>0.448582681206595</v>
      </c>
      <c r="K52" s="56">
        <v>0</v>
      </c>
      <c r="L52" s="28">
        <v>4.4816026677148653</v>
      </c>
      <c r="M52" s="12">
        <v>1.3219111377499543E-3</v>
      </c>
      <c r="N52" s="12">
        <v>1.2024656210405374E-2</v>
      </c>
      <c r="O52" s="12">
        <v>7.5976895966281988E-2</v>
      </c>
      <c r="P52" s="12">
        <v>0.325081927170351</v>
      </c>
      <c r="Q52" s="12">
        <v>0.58559460951520992</v>
      </c>
      <c r="R52" s="28">
        <v>4.4014155023858725</v>
      </c>
      <c r="S52" s="12">
        <v>3.0446342516078323E-3</v>
      </c>
      <c r="T52" s="12">
        <v>2.6276937986045811E-2</v>
      </c>
      <c r="U52" s="12">
        <v>0.10233743486254199</v>
      </c>
      <c r="V52" s="12">
        <v>0.30290027692447141</v>
      </c>
      <c r="W52" s="12">
        <v>0.56544071597533141</v>
      </c>
      <c r="X52" s="29">
        <v>4.4661852041515662</v>
      </c>
      <c r="Y52" s="56">
        <v>0</v>
      </c>
      <c r="Z52" s="12">
        <v>1.1435539412324431E-2</v>
      </c>
      <c r="AA52" s="12">
        <v>8.4895878056931717E-2</v>
      </c>
      <c r="AB52" s="12">
        <v>0.32971642149759683</v>
      </c>
      <c r="AC52" s="12">
        <v>0.57395216103314539</v>
      </c>
      <c r="AD52" s="52"/>
      <c r="AE52" s="52"/>
      <c r="AF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2014</v>
      </c>
      <c r="D53" s="53">
        <v>2767965.4402022241</v>
      </c>
      <c r="E53" s="28">
        <v>4.219706053645516</v>
      </c>
      <c r="F53" s="12">
        <v>4.2882788834103713E-3</v>
      </c>
      <c r="G53" s="12">
        <v>2.0657646134743444E-2</v>
      </c>
      <c r="H53" s="12">
        <v>0.16070741882026943</v>
      </c>
      <c r="I53" s="12">
        <v>0.37922891817086496</v>
      </c>
      <c r="J53" s="12">
        <v>0.4344460211234214</v>
      </c>
      <c r="K53" s="12">
        <v>6.7171686729060776E-4</v>
      </c>
      <c r="L53" s="28">
        <v>4.4399910795988875</v>
      </c>
      <c r="M53" s="12">
        <v>2.1238395350833611E-3</v>
      </c>
      <c r="N53" s="12">
        <v>8.561218497924605E-3</v>
      </c>
      <c r="O53" s="12">
        <v>8.7420228761298013E-2</v>
      </c>
      <c r="P53" s="12">
        <v>0.3509894492444105</v>
      </c>
      <c r="Q53" s="12">
        <v>0.55090526396128214</v>
      </c>
      <c r="R53" s="28">
        <v>4.378131127099393</v>
      </c>
      <c r="S53" s="12">
        <v>3.6474135793205303E-3</v>
      </c>
      <c r="T53" s="12">
        <v>1.7148871883759825E-2</v>
      </c>
      <c r="U53" s="12">
        <v>0.11471929895811198</v>
      </c>
      <c r="V53" s="12">
        <v>0.32639400501582039</v>
      </c>
      <c r="W53" s="12">
        <v>0.5380904105629859</v>
      </c>
      <c r="X53" s="28">
        <v>4.3833780910199449</v>
      </c>
      <c r="Y53" s="12">
        <v>1.2146165781561043E-3</v>
      </c>
      <c r="Z53" s="12">
        <v>7.0115521424728303E-3</v>
      </c>
      <c r="AA53" s="12">
        <v>9.1413059686953957E-2</v>
      </c>
      <c r="AB53" s="12">
        <v>0.40790266686610882</v>
      </c>
      <c r="AC53" s="12">
        <v>0.49245810472630708</v>
      </c>
      <c r="AD53" s="52"/>
      <c r="AE53" s="52"/>
      <c r="AF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2468</v>
      </c>
      <c r="D54" s="53">
        <v>3270304.3893731614</v>
      </c>
      <c r="E54" s="28">
        <v>4.216129368652072</v>
      </c>
      <c r="F54" s="12">
        <v>3.1650018646755327E-3</v>
      </c>
      <c r="G54" s="12">
        <v>2.226655452526935E-2</v>
      </c>
      <c r="H54" s="12">
        <v>0.1698877159622339</v>
      </c>
      <c r="I54" s="12">
        <v>0.36418986892520328</v>
      </c>
      <c r="J54" s="12">
        <v>0.43992232171416645</v>
      </c>
      <c r="K54" s="12">
        <v>5.6853700845189124E-4</v>
      </c>
      <c r="L54" s="28">
        <v>4.4504335891496796</v>
      </c>
      <c r="M54" s="12">
        <v>2.08292603288705E-3</v>
      </c>
      <c r="N54" s="12">
        <v>9.2490873455385904E-3</v>
      </c>
      <c r="O54" s="12">
        <v>8.4084822151372265E-2</v>
      </c>
      <c r="P54" s="12">
        <v>0.34531780037941556</v>
      </c>
      <c r="Q54" s="12">
        <v>0.55926536409078709</v>
      </c>
      <c r="R54" s="28">
        <v>4.3803539259741742</v>
      </c>
      <c r="S54" s="12">
        <v>3.7443023379493188E-3</v>
      </c>
      <c r="T54" s="12">
        <v>1.9878193614980159E-2</v>
      </c>
      <c r="U54" s="12">
        <v>0.11036730692299984</v>
      </c>
      <c r="V54" s="12">
        <v>0.32429966998308735</v>
      </c>
      <c r="W54" s="12">
        <v>0.54171052714098422</v>
      </c>
      <c r="X54" s="28">
        <v>4.4082766640820203</v>
      </c>
      <c r="Y54" s="12">
        <v>1.0280439711843454E-3</v>
      </c>
      <c r="Z54" s="12">
        <v>8.0946605810324011E-3</v>
      </c>
      <c r="AA54" s="12">
        <v>8.6872448345244713E-2</v>
      </c>
      <c r="AB54" s="12">
        <v>0.38958228159965225</v>
      </c>
      <c r="AC54" s="12">
        <v>0.51442256550288668</v>
      </c>
      <c r="AD54" s="52"/>
      <c r="AE54" s="52"/>
      <c r="AF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142</v>
      </c>
      <c r="D55" s="53">
        <v>203523.71269637995</v>
      </c>
      <c r="E55" s="28">
        <v>4.1406924179766715</v>
      </c>
      <c r="F55" s="12">
        <v>7.4649201150961556E-3</v>
      </c>
      <c r="G55" s="12">
        <v>4.9510214806257665E-3</v>
      </c>
      <c r="H55" s="12">
        <v>0.22249018883380584</v>
      </c>
      <c r="I55" s="12">
        <v>0.36961445945345511</v>
      </c>
      <c r="J55" s="12">
        <v>0.39547941011701732</v>
      </c>
      <c r="K55" s="56">
        <v>0</v>
      </c>
      <c r="L55" s="28">
        <v>4.4165141176044083</v>
      </c>
      <c r="M55" s="56">
        <v>0</v>
      </c>
      <c r="N55" s="12">
        <v>9.5201772781698408E-3</v>
      </c>
      <c r="O55" s="12">
        <v>0.10132707770761015</v>
      </c>
      <c r="P55" s="12">
        <v>0.35227119514586358</v>
      </c>
      <c r="Q55" s="12">
        <v>0.53688154986835623</v>
      </c>
      <c r="R55" s="28">
        <v>4.4231693296817802</v>
      </c>
      <c r="S55" s="12">
        <v>0</v>
      </c>
      <c r="T55" s="12">
        <v>4.9510214806257665E-3</v>
      </c>
      <c r="U55" s="12">
        <v>0.14170604675668486</v>
      </c>
      <c r="V55" s="12">
        <v>0.27856551236297333</v>
      </c>
      <c r="W55" s="12">
        <v>0.57477741939971594</v>
      </c>
      <c r="X55" s="25">
        <v>4.2704897048312542</v>
      </c>
      <c r="Y55" s="56">
        <v>0</v>
      </c>
      <c r="Z55" s="12">
        <v>4.9510214806257665E-3</v>
      </c>
      <c r="AA55" s="12">
        <v>0.14177056295871701</v>
      </c>
      <c r="AB55" s="12">
        <v>0.43111610480943469</v>
      </c>
      <c r="AC55" s="12">
        <v>0.42216231075122257</v>
      </c>
      <c r="AD55" s="52"/>
      <c r="AE55" s="52"/>
      <c r="AF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152</v>
      </c>
      <c r="D56" s="53">
        <v>198784.81189991577</v>
      </c>
      <c r="E56" s="28">
        <v>4.1876119186284297</v>
      </c>
      <c r="F56" s="56">
        <v>0</v>
      </c>
      <c r="G56" s="12">
        <v>3.1359849495888596E-2</v>
      </c>
      <c r="H56" s="12">
        <v>0.21042833379993409</v>
      </c>
      <c r="I56" s="12">
        <v>0.29745186528403661</v>
      </c>
      <c r="J56" s="12">
        <v>0.46075995142014037</v>
      </c>
      <c r="K56" s="56">
        <v>0</v>
      </c>
      <c r="L56" s="29">
        <v>4.5529662072502708</v>
      </c>
      <c r="M56" s="56">
        <v>0</v>
      </c>
      <c r="N56" s="12">
        <v>4.6780815038955847E-3</v>
      </c>
      <c r="O56" s="12">
        <v>4.8355287902427074E-2</v>
      </c>
      <c r="P56" s="12">
        <v>0.33628897243318517</v>
      </c>
      <c r="Q56" s="12">
        <v>0.6106776581604918</v>
      </c>
      <c r="R56" s="28">
        <v>4.2944816268401578</v>
      </c>
      <c r="S56" s="12">
        <v>4.8543820130082342E-3</v>
      </c>
      <c r="T56" s="12">
        <v>6.8714032413938336E-2</v>
      </c>
      <c r="U56" s="12">
        <v>7.1015690781386573E-2</v>
      </c>
      <c r="V56" s="12">
        <v>0.33792736630322007</v>
      </c>
      <c r="W56" s="12">
        <v>0.51748852848844651</v>
      </c>
      <c r="X56" s="28">
        <v>4.3940807477493147</v>
      </c>
      <c r="Y56" s="56">
        <v>0</v>
      </c>
      <c r="Z56" s="12">
        <v>2.156594730218345E-2</v>
      </c>
      <c r="AA56" s="12">
        <v>9.5834161942924448E-2</v>
      </c>
      <c r="AB56" s="12">
        <v>0.34955308645828531</v>
      </c>
      <c r="AC56" s="12">
        <v>0.53304680429660634</v>
      </c>
      <c r="AD56" s="52"/>
      <c r="AE56" s="52"/>
      <c r="AF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1857</v>
      </c>
      <c r="D57" s="53">
        <v>2576750.6289609084</v>
      </c>
      <c r="E57" s="28">
        <v>4.232150627091956</v>
      </c>
      <c r="F57" s="12">
        <v>3.5695909839999502E-3</v>
      </c>
      <c r="G57" s="12">
        <v>2.1800582073950758E-2</v>
      </c>
      <c r="H57" s="12">
        <v>0.15156249460355498</v>
      </c>
      <c r="I57" s="12">
        <v>0.38478487911354375</v>
      </c>
      <c r="J57" s="12">
        <v>0.43794463380529014</v>
      </c>
      <c r="K57" s="12">
        <v>3.378194196605208E-4</v>
      </c>
      <c r="L57" s="28">
        <v>4.4550137954712667</v>
      </c>
      <c r="M57" s="12">
        <v>1.8341475124754986E-3</v>
      </c>
      <c r="N57" s="12">
        <v>7.865166332076623E-3</v>
      </c>
      <c r="O57" s="12">
        <v>8.082379607962363E-2</v>
      </c>
      <c r="P57" s="12">
        <v>0.35240652332336808</v>
      </c>
      <c r="Q57" s="12">
        <v>0.55707036675245436</v>
      </c>
      <c r="R57" s="28">
        <v>4.3958807991060231</v>
      </c>
      <c r="S57" s="12">
        <v>3.9180798561616204E-3</v>
      </c>
      <c r="T57" s="12">
        <v>1.6211724046209561E-2</v>
      </c>
      <c r="U57" s="12">
        <v>0.10761983288376968</v>
      </c>
      <c r="V57" s="12">
        <v>0.32457204356316327</v>
      </c>
      <c r="W57" s="12">
        <v>0.54767831965069413</v>
      </c>
      <c r="X57" s="28">
        <v>4.393471266674891</v>
      </c>
      <c r="Y57" s="12">
        <v>1.3047505154926598E-3</v>
      </c>
      <c r="Z57" s="12">
        <v>7.5318635006473064E-3</v>
      </c>
      <c r="AA57" s="12">
        <v>8.47211590799299E-2</v>
      </c>
      <c r="AB57" s="12">
        <v>0.40927182260132844</v>
      </c>
      <c r="AC57" s="12">
        <v>0.4971704043026014</v>
      </c>
      <c r="AD57" s="52"/>
      <c r="AE57" s="52"/>
      <c r="AF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157</v>
      </c>
      <c r="D58" s="53">
        <v>191214.81124131611</v>
      </c>
      <c r="E58" s="25">
        <v>4.0511921281628718</v>
      </c>
      <c r="F58" s="12">
        <v>1.397309087475395E-2</v>
      </c>
      <c r="G58" s="12">
        <v>5.2558010522630247E-3</v>
      </c>
      <c r="H58" s="12">
        <v>0.2839415400384232</v>
      </c>
      <c r="I58" s="12">
        <v>0.30435853673654045</v>
      </c>
      <c r="J58" s="12">
        <v>0.38729981749006759</v>
      </c>
      <c r="K58" s="12">
        <v>5.1712138079510628E-3</v>
      </c>
      <c r="L58" s="25">
        <v>4.2375496875250818</v>
      </c>
      <c r="M58" s="12">
        <v>6.0276380777481162E-3</v>
      </c>
      <c r="N58" s="12">
        <v>1.7940998466302142E-2</v>
      </c>
      <c r="O58" s="16">
        <v>0.17631167995726135</v>
      </c>
      <c r="P58" s="12">
        <v>0.3318934048504934</v>
      </c>
      <c r="Q58" s="12">
        <v>0.46782627864819454</v>
      </c>
      <c r="R58" s="25">
        <v>4.1389421322196576</v>
      </c>
      <c r="S58" s="12">
        <v>0</v>
      </c>
      <c r="T58" s="12">
        <v>2.9777581261243576E-2</v>
      </c>
      <c r="U58" s="12">
        <v>0.21038946987003684</v>
      </c>
      <c r="V58" s="12">
        <v>0.35094618425653756</v>
      </c>
      <c r="W58" s="15">
        <v>0.40888676461218149</v>
      </c>
      <c r="X58" s="25">
        <v>4.247365631795188</v>
      </c>
      <c r="Y58" s="56">
        <v>0</v>
      </c>
      <c r="Z58" s="12">
        <v>0</v>
      </c>
      <c r="AA58" s="12">
        <v>0.18159100660515434</v>
      </c>
      <c r="AB58" s="12">
        <v>0.38945235499450342</v>
      </c>
      <c r="AC58" s="12">
        <v>0.42895663840034165</v>
      </c>
      <c r="AD58" s="52"/>
      <c r="AE58" s="52"/>
      <c r="AF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444</v>
      </c>
      <c r="D59" s="53">
        <v>507077.84996740584</v>
      </c>
      <c r="E59" s="28">
        <v>4.177520183298312</v>
      </c>
      <c r="F59" s="56">
        <v>0</v>
      </c>
      <c r="G59" s="12">
        <v>2.0534418756615356E-2</v>
      </c>
      <c r="H59" s="12">
        <v>0.2252199232479726</v>
      </c>
      <c r="I59" s="12">
        <v>0.31043671393590327</v>
      </c>
      <c r="J59" s="12">
        <v>0.44380894405950982</v>
      </c>
      <c r="K59" s="56">
        <v>0</v>
      </c>
      <c r="L59" s="28">
        <v>4.4536267113918502</v>
      </c>
      <c r="M59" s="12">
        <v>1.8401271412352579E-3</v>
      </c>
      <c r="N59" s="12">
        <v>1.4904662645780354E-2</v>
      </c>
      <c r="O59" s="12">
        <v>8.6805127102190571E-2</v>
      </c>
      <c r="P59" s="12">
        <v>0.32068853790148599</v>
      </c>
      <c r="Q59" s="12">
        <v>0.57576154520930856</v>
      </c>
      <c r="R59" s="28">
        <v>4.4433357525751749</v>
      </c>
      <c r="S59" s="12">
        <v>2.335176387574934E-3</v>
      </c>
      <c r="T59" s="12">
        <v>9.6407354108992063E-3</v>
      </c>
      <c r="U59" s="12">
        <v>0.11461619443752656</v>
      </c>
      <c r="V59" s="12">
        <v>0.28916894676677762</v>
      </c>
      <c r="W59" s="12">
        <v>0.58423894699722212</v>
      </c>
      <c r="X59" s="29">
        <v>4.4944516149285079</v>
      </c>
      <c r="Y59" s="56">
        <v>0</v>
      </c>
      <c r="Z59" s="12">
        <v>7.464213851595479E-3</v>
      </c>
      <c r="AA59" s="12">
        <v>8.0607848704190979E-2</v>
      </c>
      <c r="AB59" s="12">
        <v>0.32194004610832472</v>
      </c>
      <c r="AC59" s="12">
        <v>0.58998789133589002</v>
      </c>
      <c r="AD59" s="52"/>
      <c r="AE59" s="52"/>
      <c r="AF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441</v>
      </c>
      <c r="D60" s="53">
        <v>503222.24898712459</v>
      </c>
      <c r="E60" s="28">
        <v>4.1737032440471404</v>
      </c>
      <c r="F60" s="56">
        <v>0</v>
      </c>
      <c r="G60" s="12">
        <v>2.0691749886641641E-2</v>
      </c>
      <c r="H60" s="12">
        <v>0.22694551896358642</v>
      </c>
      <c r="I60" s="12">
        <v>0.310330468365766</v>
      </c>
      <c r="J60" s="12">
        <v>0.44203226278400687</v>
      </c>
      <c r="K60" s="56">
        <v>0</v>
      </c>
      <c r="L60" s="28">
        <v>4.4519252521349015</v>
      </c>
      <c r="M60" s="12">
        <v>1.8542258739996957E-3</v>
      </c>
      <c r="N60" s="12">
        <v>1.501885956776363E-2</v>
      </c>
      <c r="O60" s="12">
        <v>8.7470212824895185E-2</v>
      </c>
      <c r="P60" s="12">
        <v>0.32066084001601686</v>
      </c>
      <c r="Q60" s="12">
        <v>0.57499586171732531</v>
      </c>
      <c r="R60" s="28">
        <v>4.4415554457891639</v>
      </c>
      <c r="S60" s="12">
        <v>2.3530681012008431E-3</v>
      </c>
      <c r="T60" s="12">
        <v>9.7146010417923385E-3</v>
      </c>
      <c r="U60" s="12">
        <v>0.11549436370074756</v>
      </c>
      <c r="V60" s="12">
        <v>0.28889975127916212</v>
      </c>
      <c r="W60" s="12">
        <v>0.58353821587709764</v>
      </c>
      <c r="X60" s="29">
        <v>4.4955477064043503</v>
      </c>
      <c r="Y60" s="56">
        <v>0</v>
      </c>
      <c r="Z60" s="12">
        <v>7.5214033544466867E-3</v>
      </c>
      <c r="AA60" s="12">
        <v>7.8740694509946044E-2</v>
      </c>
      <c r="AB60" s="12">
        <v>0.32440669451241549</v>
      </c>
      <c r="AC60" s="12">
        <v>0.58933120762319291</v>
      </c>
      <c r="AD60" s="52"/>
      <c r="AE60" s="52"/>
      <c r="AF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2169</v>
      </c>
      <c r="D61" s="53">
        <v>2970605.853082418</v>
      </c>
      <c r="E61" s="28">
        <v>4.2181492654112658</v>
      </c>
      <c r="F61" s="12">
        <v>3.9957531676281825E-3</v>
      </c>
      <c r="G61" s="12">
        <v>2.1346996369224283E-2</v>
      </c>
      <c r="H61" s="12">
        <v>0.16382602139104466</v>
      </c>
      <c r="I61" s="12">
        <v>0.37368533310922347</v>
      </c>
      <c r="J61" s="12">
        <v>0.43652000038257827</v>
      </c>
      <c r="K61" s="12">
        <v>6.2589558030124869E-4</v>
      </c>
      <c r="L61" s="28">
        <v>4.4478569919293474</v>
      </c>
      <c r="M61" s="12">
        <v>1.9789614389757954E-3</v>
      </c>
      <c r="N61" s="12">
        <v>8.2902578457271989E-3</v>
      </c>
      <c r="O61" s="12">
        <v>8.4692645621376364E-2</v>
      </c>
      <c r="P61" s="12">
        <v>0.34997109753481648</v>
      </c>
      <c r="Q61" s="12">
        <v>0.55506703755910358</v>
      </c>
      <c r="R61" s="28">
        <v>4.3729197466815446</v>
      </c>
      <c r="S61" s="12">
        <v>3.7234465614320654E-3</v>
      </c>
      <c r="T61" s="12">
        <v>2.0577213452119433E-2</v>
      </c>
      <c r="U61" s="12">
        <v>0.11164587696144952</v>
      </c>
      <c r="V61" s="12">
        <v>0.32716307279347212</v>
      </c>
      <c r="W61" s="12">
        <v>0.53689039023152663</v>
      </c>
      <c r="X61" s="28">
        <v>4.3840527692754785</v>
      </c>
      <c r="Y61" s="12">
        <v>1.1317612896858125E-3</v>
      </c>
      <c r="Z61" s="12">
        <v>7.976392009684528E-3</v>
      </c>
      <c r="AA61" s="12">
        <v>9.2011180413497456E-2</v>
      </c>
      <c r="AB61" s="12">
        <v>0.40346864870972232</v>
      </c>
      <c r="AC61" s="12">
        <v>0.49541201757740927</v>
      </c>
      <c r="AD61" s="52"/>
      <c r="AE61" s="52"/>
      <c r="AF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1822</v>
      </c>
      <c r="D62" s="53">
        <v>2385839.2071266258</v>
      </c>
      <c r="E62" s="28">
        <v>4.2555180712241949</v>
      </c>
      <c r="F62" s="12">
        <v>4.4510218803481003E-3</v>
      </c>
      <c r="G62" s="12">
        <v>1.3519029476887079E-2</v>
      </c>
      <c r="H62" s="12">
        <v>0.15966673888879934</v>
      </c>
      <c r="I62" s="12">
        <v>0.3662070988498522</v>
      </c>
      <c r="J62" s="12">
        <v>0.45537680898439026</v>
      </c>
      <c r="K62" s="12">
        <v>7.7930191972179551E-4</v>
      </c>
      <c r="L62" s="28">
        <v>4.4332093531933792</v>
      </c>
      <c r="M62" s="12">
        <v>2.4640027777588181E-3</v>
      </c>
      <c r="N62" s="12">
        <v>1.0307276738987183E-2</v>
      </c>
      <c r="O62" s="12">
        <v>8.8039169413932153E-2</v>
      </c>
      <c r="P62" s="12">
        <v>0.34993446665076994</v>
      </c>
      <c r="Q62" s="12">
        <v>0.54925508441854975</v>
      </c>
      <c r="R62" s="28">
        <v>4.3972961285743262</v>
      </c>
      <c r="S62" s="12">
        <v>2.2103414028018828E-3</v>
      </c>
      <c r="T62" s="12">
        <v>1.1438542194336094E-2</v>
      </c>
      <c r="U62" s="12">
        <v>0.1121082260807575</v>
      </c>
      <c r="V62" s="12">
        <v>0.33533042706994237</v>
      </c>
      <c r="W62" s="12">
        <v>0.53891246325216058</v>
      </c>
      <c r="X62" s="28">
        <v>4.4211741936506215</v>
      </c>
      <c r="Y62" s="12">
        <v>1.4091547751375118E-3</v>
      </c>
      <c r="Z62" s="12">
        <v>4.5648100691365419E-3</v>
      </c>
      <c r="AA62" s="12">
        <v>8.6572384495201909E-2</v>
      </c>
      <c r="AB62" s="12">
        <v>0.38634998805101289</v>
      </c>
      <c r="AC62" s="12">
        <v>0.5211036626095088</v>
      </c>
      <c r="AD62" s="52"/>
      <c r="AE62" s="52"/>
      <c r="AF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788</v>
      </c>
      <c r="D63" s="53">
        <v>1087988.8949429258</v>
      </c>
      <c r="E63" s="25">
        <v>4.1157100677622314</v>
      </c>
      <c r="F63" s="12">
        <v>1.1492628639206029E-3</v>
      </c>
      <c r="G63" s="12">
        <v>3.8209793223583137E-2</v>
      </c>
      <c r="H63" s="12">
        <v>0.20214122385728842</v>
      </c>
      <c r="I63" s="12">
        <v>0.36078105339676303</v>
      </c>
      <c r="J63" s="12">
        <v>0.3977186666584438</v>
      </c>
      <c r="K63" s="56">
        <v>0</v>
      </c>
      <c r="L63" s="28">
        <v>4.4818593149403458</v>
      </c>
      <c r="M63" s="12">
        <v>8.5762613826420716E-4</v>
      </c>
      <c r="N63" s="12">
        <v>6.9793063529475733E-3</v>
      </c>
      <c r="O63" s="12">
        <v>7.8638784145758769E-2</v>
      </c>
      <c r="P63" s="12">
        <v>0.33649469315623615</v>
      </c>
      <c r="Q63" s="12">
        <v>0.57702959020679168</v>
      </c>
      <c r="R63" s="28">
        <v>4.3512107780590332</v>
      </c>
      <c r="S63" s="12">
        <v>6.4076841440202066E-3</v>
      </c>
      <c r="T63" s="12">
        <v>3.5593076221304469E-2</v>
      </c>
      <c r="U63" s="12">
        <v>0.1124120185092122</v>
      </c>
      <c r="V63" s="12">
        <v>0.29155521968254561</v>
      </c>
      <c r="W63" s="12">
        <v>0.55403200144291553</v>
      </c>
      <c r="X63" s="28">
        <v>4.3542188097224104</v>
      </c>
      <c r="Y63" s="56">
        <v>0</v>
      </c>
      <c r="Z63" s="12">
        <v>1.5247169840690798E-2</v>
      </c>
      <c r="AA63" s="12">
        <v>9.779992403869997E-2</v>
      </c>
      <c r="AB63" s="12">
        <v>0.40443983267811245</v>
      </c>
      <c r="AC63" s="12">
        <v>0.48251307344249567</v>
      </c>
      <c r="AD63" s="52"/>
      <c r="AE63" s="52"/>
      <c r="AF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0</v>
      </c>
      <c r="D64" s="53">
        <v>0</v>
      </c>
      <c r="E64" s="28" t="s">
        <v>484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28" t="s">
        <v>484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28" t="s">
        <v>484</v>
      </c>
      <c r="S64" s="12">
        <v>0</v>
      </c>
      <c r="T64" s="56">
        <v>0</v>
      </c>
      <c r="U64" s="56">
        <v>0</v>
      </c>
      <c r="V64" s="56">
        <v>0</v>
      </c>
      <c r="W64" s="56">
        <v>0</v>
      </c>
      <c r="X64" s="28" t="s">
        <v>484</v>
      </c>
      <c r="Y64" s="56">
        <v>0</v>
      </c>
      <c r="Z64" s="12">
        <v>0</v>
      </c>
      <c r="AA64" s="56">
        <v>0</v>
      </c>
      <c r="AB64" s="56">
        <v>0</v>
      </c>
      <c r="AC64" s="56">
        <v>0</v>
      </c>
      <c r="AD64" s="52"/>
      <c r="AE64" s="52"/>
      <c r="AF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28">
        <v>4.2117073219394152</v>
      </c>
      <c r="F65" s="12">
        <v>3.416924326266297E-3</v>
      </c>
      <c r="G65" s="12">
        <v>2.125207670166513E-2</v>
      </c>
      <c r="H65" s="12">
        <v>0.17296957558834924</v>
      </c>
      <c r="I65" s="12">
        <v>0.36450768338571476</v>
      </c>
      <c r="J65" s="12">
        <v>0.43731851228390151</v>
      </c>
      <c r="K65" s="12">
        <v>5.352277141041121E-4</v>
      </c>
      <c r="L65" s="28">
        <v>4.4484463242134993</v>
      </c>
      <c r="M65" s="12">
        <v>1.9608921189946046E-3</v>
      </c>
      <c r="N65" s="12">
        <v>9.264969890080986E-3</v>
      </c>
      <c r="O65" s="12">
        <v>8.5095006813064256E-2</v>
      </c>
      <c r="P65" s="12">
        <v>0.34572518401416358</v>
      </c>
      <c r="Q65" s="12">
        <v>0.55795394716369695</v>
      </c>
      <c r="R65" s="28">
        <v>4.3828623834070557</v>
      </c>
      <c r="S65" s="12">
        <v>3.524932152987323E-3</v>
      </c>
      <c r="T65" s="12">
        <v>1.9003644442258633E-2</v>
      </c>
      <c r="U65" s="12">
        <v>0.11220337263919862</v>
      </c>
      <c r="V65" s="12">
        <v>0.32162020937582753</v>
      </c>
      <c r="W65" s="12">
        <v>0.54364784138972888</v>
      </c>
      <c r="X65" s="28">
        <v>4.400204038527769</v>
      </c>
      <c r="Y65" s="12">
        <v>9.6781320567642726E-4</v>
      </c>
      <c r="Z65" s="12">
        <v>7.9104818933445776E-3</v>
      </c>
      <c r="AA65" s="12">
        <v>9.0088804416378176E-2</v>
      </c>
      <c r="AB65" s="12">
        <v>0.39201565413673711</v>
      </c>
      <c r="AC65" s="12">
        <v>0.50901724634786394</v>
      </c>
      <c r="AD65" s="52"/>
      <c r="AE65" s="52"/>
      <c r="AF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1921</v>
      </c>
      <c r="D66" s="53">
        <v>2451293.6170829982</v>
      </c>
      <c r="E66" s="28">
        <v>4.2034995955222421</v>
      </c>
      <c r="F66" s="12">
        <v>3.1102439949978484E-3</v>
      </c>
      <c r="G66" s="12">
        <v>1.2841422642540568E-2</v>
      </c>
      <c r="H66" s="12">
        <v>0.19300503167084102</v>
      </c>
      <c r="I66" s="12">
        <v>0.35920380169379412</v>
      </c>
      <c r="J66" s="12">
        <v>0.43143611597835163</v>
      </c>
      <c r="K66" s="12">
        <v>4.0338401947642727E-4</v>
      </c>
      <c r="L66" s="28">
        <v>4.4418251970002594</v>
      </c>
      <c r="M66" s="12">
        <v>2.2223686567695846E-3</v>
      </c>
      <c r="N66" s="12">
        <v>7.8767807673370219E-3</v>
      </c>
      <c r="O66" s="12">
        <v>9.1446872718692077E-2</v>
      </c>
      <c r="P66" s="12">
        <v>0.34276124063327029</v>
      </c>
      <c r="Q66" s="12">
        <v>0.55569273722393142</v>
      </c>
      <c r="R66" s="28">
        <v>4.3972203884451071</v>
      </c>
      <c r="S66" s="12">
        <v>2.5449813730229055E-3</v>
      </c>
      <c r="T66" s="12">
        <v>1.7575712015782962E-2</v>
      </c>
      <c r="U66" s="12">
        <v>0.1091152696131891</v>
      </c>
      <c r="V66" s="12">
        <v>0.32164201078907256</v>
      </c>
      <c r="W66" s="12">
        <v>0.54912202620893291</v>
      </c>
      <c r="X66" s="28">
        <v>4.4082409167872338</v>
      </c>
      <c r="Y66" s="12">
        <v>1.3715275428463477E-3</v>
      </c>
      <c r="Z66" s="12">
        <v>5.4229535364979332E-3</v>
      </c>
      <c r="AA66" s="12">
        <v>9.0357353459068965E-2</v>
      </c>
      <c r="AB66" s="12">
        <v>0.38928940551374408</v>
      </c>
      <c r="AC66" s="12">
        <v>0.51355875994784439</v>
      </c>
      <c r="AD66" s="52"/>
      <c r="AE66" s="52"/>
      <c r="AF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689</v>
      </c>
      <c r="D67" s="53">
        <v>1022534.4849865466</v>
      </c>
      <c r="E67" s="28">
        <v>4.2313922979239607</v>
      </c>
      <c r="F67" s="12">
        <v>4.1521205954983542E-3</v>
      </c>
      <c r="G67" s="12">
        <v>4.1414704870529666E-2</v>
      </c>
      <c r="H67" s="12">
        <v>0.12493913130362061</v>
      </c>
      <c r="I67" s="12">
        <v>0.37722253215420165</v>
      </c>
      <c r="J67" s="12">
        <v>0.45142021812234989</v>
      </c>
      <c r="K67" s="12">
        <v>8.5129295379892138E-4</v>
      </c>
      <c r="L67" s="28">
        <v>4.464318969208823</v>
      </c>
      <c r="M67" s="12">
        <v>1.334061652662496E-3</v>
      </c>
      <c r="N67" s="12">
        <v>1.2592837248932025E-2</v>
      </c>
      <c r="O67" s="12">
        <v>6.9867854497279433E-2</v>
      </c>
      <c r="P67" s="12">
        <v>0.3528305634391643</v>
      </c>
      <c r="Q67" s="12">
        <v>0.56337468316196071</v>
      </c>
      <c r="R67" s="28">
        <v>4.3484423353591906</v>
      </c>
      <c r="S67" s="12">
        <v>5.8741410327385699E-3</v>
      </c>
      <c r="T67" s="12">
        <v>2.2426787323050187E-2</v>
      </c>
      <c r="U67" s="12">
        <v>0.11960639654469613</v>
      </c>
      <c r="V67" s="12">
        <v>0.32156794545131712</v>
      </c>
      <c r="W67" s="12">
        <v>0.53052472964819697</v>
      </c>
      <c r="X67" s="28">
        <v>4.3809374527372933</v>
      </c>
      <c r="Y67" s="56">
        <v>0</v>
      </c>
      <c r="Z67" s="12">
        <v>1.3873764768377711E-2</v>
      </c>
      <c r="AA67" s="12">
        <v>8.9445019229778169E-2</v>
      </c>
      <c r="AB67" s="12">
        <v>0.39855121449802083</v>
      </c>
      <c r="AC67" s="12">
        <v>0.49813000150382225</v>
      </c>
      <c r="AD67" s="52"/>
      <c r="AE67" s="52"/>
      <c r="AF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846</v>
      </c>
      <c r="D68" s="53">
        <v>1126304.4768375927</v>
      </c>
      <c r="E68" s="28">
        <v>4.1947182832766305</v>
      </c>
      <c r="F68" s="12">
        <v>1.1101662641231054E-3</v>
      </c>
      <c r="G68" s="16">
        <v>4.6786552607201951E-2</v>
      </c>
      <c r="H68" s="12">
        <v>0.16796375654513507</v>
      </c>
      <c r="I68" s="12">
        <v>0.32455388075500319</v>
      </c>
      <c r="J68" s="12">
        <v>0.4595856438285354</v>
      </c>
      <c r="K68" s="56">
        <v>0</v>
      </c>
      <c r="L68" s="28">
        <v>4.4422186645723043</v>
      </c>
      <c r="M68" s="12">
        <v>8.2845068419166903E-4</v>
      </c>
      <c r="N68" s="12">
        <v>1.6105909168583888E-2</v>
      </c>
      <c r="O68" s="12">
        <v>0.11696342800947809</v>
      </c>
      <c r="P68" s="15">
        <v>0.27222294916622203</v>
      </c>
      <c r="Q68" s="12">
        <v>0.59387926297152294</v>
      </c>
      <c r="R68" s="25">
        <v>4.2725582958672552</v>
      </c>
      <c r="S68" s="12">
        <v>8.8138699256167467E-3</v>
      </c>
      <c r="T68" s="16">
        <v>4.2034403748660951E-2</v>
      </c>
      <c r="U68" s="12">
        <v>0.13985061718276448</v>
      </c>
      <c r="V68" s="12">
        <v>0.28638177881876559</v>
      </c>
      <c r="W68" s="12">
        <v>0.52291933032419047</v>
      </c>
      <c r="X68" s="25">
        <v>4.3383698483647661</v>
      </c>
      <c r="Y68" s="56">
        <v>0</v>
      </c>
      <c r="Z68" s="12">
        <v>1.6012807293339443E-2</v>
      </c>
      <c r="AA68" s="12">
        <v>0.12109628668711564</v>
      </c>
      <c r="AB68" s="12">
        <v>0.37139915638098175</v>
      </c>
      <c r="AC68" s="12">
        <v>0.49149174963856168</v>
      </c>
      <c r="AD68" s="52"/>
      <c r="AE68" s="52"/>
      <c r="AF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264</v>
      </c>
      <c r="D69" s="53">
        <v>354802.17162301665</v>
      </c>
      <c r="E69" s="25">
        <v>3.9823246101344822</v>
      </c>
      <c r="F69" s="12">
        <v>7.5499030400658328E-3</v>
      </c>
      <c r="G69" s="12">
        <v>1.4632209100083716E-2</v>
      </c>
      <c r="H69" s="12">
        <v>0.23199295510443213</v>
      </c>
      <c r="I69" s="16">
        <v>0.47426026062370302</v>
      </c>
      <c r="J69" s="15">
        <v>0.26632431786399458</v>
      </c>
      <c r="K69" s="12">
        <v>5.2403542677208646E-3</v>
      </c>
      <c r="L69" s="25">
        <v>4.2299004645840723</v>
      </c>
      <c r="M69" s="12">
        <v>7.5499030400658328E-3</v>
      </c>
      <c r="N69" s="12">
        <v>1.4039451065758816E-2</v>
      </c>
      <c r="O69" s="12">
        <v>7.5662943875901778E-2</v>
      </c>
      <c r="P69" s="16">
        <v>0.54645568230658326</v>
      </c>
      <c r="Q69" s="15">
        <v>0.35629201971169061</v>
      </c>
      <c r="R69" s="25">
        <v>4.1400635277256921</v>
      </c>
      <c r="S69" s="12">
        <v>0</v>
      </c>
      <c r="T69" s="12">
        <v>9.1591784210877519E-3</v>
      </c>
      <c r="U69" s="12">
        <v>0.13822060716499029</v>
      </c>
      <c r="V69" s="16">
        <v>0.55601772268106597</v>
      </c>
      <c r="W69" s="15">
        <v>0.29660249173285619</v>
      </c>
      <c r="X69" s="25">
        <v>4.2072259009262059</v>
      </c>
      <c r="Y69" s="12">
        <v>3.7051575620281408E-3</v>
      </c>
      <c r="Z69" s="12">
        <v>5.9261322874213269E-3</v>
      </c>
      <c r="AA69" s="12">
        <v>6.8386543532768768E-2</v>
      </c>
      <c r="AB69" s="16">
        <v>0.62340198489787757</v>
      </c>
      <c r="AC69" s="15">
        <v>0.29858018171990436</v>
      </c>
      <c r="AD69" s="52"/>
      <c r="AE69" s="52"/>
      <c r="AF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250</v>
      </c>
      <c r="D70" s="53">
        <v>315866.9141446749</v>
      </c>
      <c r="E70" s="28">
        <v>4.2998040858342845</v>
      </c>
      <c r="F70" s="12">
        <v>3.648921826423606E-3</v>
      </c>
      <c r="G70" s="12">
        <v>1.8481379932587978E-2</v>
      </c>
      <c r="H70" s="12">
        <v>0.24315008836173907</v>
      </c>
      <c r="I70" s="15">
        <v>0.14385591033877937</v>
      </c>
      <c r="J70" s="16">
        <v>0.59086369954046936</v>
      </c>
      <c r="K70" s="56">
        <v>0</v>
      </c>
      <c r="L70" s="28">
        <v>4.4361610663706221</v>
      </c>
      <c r="M70" s="12">
        <v>3.648921826423606E-3</v>
      </c>
      <c r="N70" s="12">
        <v>2.0568542684121699E-2</v>
      </c>
      <c r="O70" s="16">
        <v>0.18868762851793267</v>
      </c>
      <c r="P70" s="15">
        <v>0.11016236123545214</v>
      </c>
      <c r="Q70" s="16">
        <v>0.67693254573606909</v>
      </c>
      <c r="R70" s="28">
        <v>4.3390818374736631</v>
      </c>
      <c r="S70" s="12">
        <v>3.7487820625739755E-3</v>
      </c>
      <c r="T70" s="12">
        <v>3.4262562841104148E-2</v>
      </c>
      <c r="U70" s="16">
        <v>0.21295066856794537</v>
      </c>
      <c r="V70" s="15">
        <v>0.11723400861683783</v>
      </c>
      <c r="W70" s="12">
        <v>0.63180397791153797</v>
      </c>
      <c r="X70" s="28">
        <v>4.3791562071179042</v>
      </c>
      <c r="Y70" s="56">
        <v>0</v>
      </c>
      <c r="Z70" s="12">
        <v>1.9260277101013114E-2</v>
      </c>
      <c r="AA70" s="16">
        <v>0.21726622627043551</v>
      </c>
      <c r="AB70" s="15">
        <v>0.12853050903818242</v>
      </c>
      <c r="AC70" s="16">
        <v>0.63494298759036838</v>
      </c>
      <c r="AD70" s="52"/>
      <c r="AE70" s="52"/>
      <c r="AF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234</v>
      </c>
      <c r="D71" s="53">
        <v>315560.9066286895</v>
      </c>
      <c r="E71" s="29">
        <v>4.3172733688093015</v>
      </c>
      <c r="F71" s="56">
        <v>0</v>
      </c>
      <c r="G71" s="12">
        <v>3.8611626649885837E-3</v>
      </c>
      <c r="H71" s="12">
        <v>0.12795311754231614</v>
      </c>
      <c r="I71" s="12">
        <v>0.41523690811110286</v>
      </c>
      <c r="J71" s="12">
        <v>0.45294881168159029</v>
      </c>
      <c r="K71" s="56">
        <v>0</v>
      </c>
      <c r="L71" s="28">
        <v>4.4362784452844588</v>
      </c>
      <c r="M71" s="56">
        <v>0</v>
      </c>
      <c r="N71" s="56">
        <v>0</v>
      </c>
      <c r="O71" s="12">
        <v>3.851243325269528E-2</v>
      </c>
      <c r="P71" s="16">
        <v>0.48669668821014578</v>
      </c>
      <c r="Q71" s="12">
        <v>0.47479087853715662</v>
      </c>
      <c r="R71" s="28">
        <v>4.4332294549846027</v>
      </c>
      <c r="S71" s="12">
        <v>0</v>
      </c>
      <c r="T71" s="56">
        <v>0</v>
      </c>
      <c r="U71" s="12">
        <v>5.4509005062714812E-2</v>
      </c>
      <c r="V71" s="16">
        <v>0.45775253488996837</v>
      </c>
      <c r="W71" s="12">
        <v>0.48773846004731491</v>
      </c>
      <c r="X71" s="29">
        <v>4.5273868824768453</v>
      </c>
      <c r="Y71" s="56">
        <v>0</v>
      </c>
      <c r="Z71" s="12">
        <v>0</v>
      </c>
      <c r="AA71" s="12">
        <v>3.851243325269528E-2</v>
      </c>
      <c r="AB71" s="12">
        <v>0.39558825101776324</v>
      </c>
      <c r="AC71" s="12">
        <v>0.56589931572953933</v>
      </c>
      <c r="AD71" s="52"/>
      <c r="AE71" s="52"/>
      <c r="AF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312</v>
      </c>
      <c r="D72" s="53">
        <v>409246.10649856989</v>
      </c>
      <c r="E72" s="25">
        <v>4.0897368606959725</v>
      </c>
      <c r="F72" s="56">
        <v>0</v>
      </c>
      <c r="G72" s="12">
        <v>3.0741132107031024E-3</v>
      </c>
      <c r="H72" s="12">
        <v>0.20816857463617017</v>
      </c>
      <c r="I72" s="16">
        <v>0.48470365039957758</v>
      </c>
      <c r="J72" s="15">
        <v>0.30405366175354948</v>
      </c>
      <c r="K72" s="56">
        <v>0</v>
      </c>
      <c r="L72" s="29">
        <v>4.5295403443635491</v>
      </c>
      <c r="M72" s="56">
        <v>0</v>
      </c>
      <c r="N72" s="12">
        <v>3.0741132107031024E-3</v>
      </c>
      <c r="O72" s="15">
        <v>1.5328253661086927E-2</v>
      </c>
      <c r="P72" s="12">
        <v>0.43058080868216775</v>
      </c>
      <c r="Q72" s="12">
        <v>0.55101682444604239</v>
      </c>
      <c r="R72" s="29">
        <v>4.6177806407593831</v>
      </c>
      <c r="S72" s="12">
        <v>0</v>
      </c>
      <c r="T72" s="12">
        <v>3.0741132107031024E-3</v>
      </c>
      <c r="U72" s="15">
        <v>2.7401225581944241E-2</v>
      </c>
      <c r="V72" s="12">
        <v>0.31819456844462118</v>
      </c>
      <c r="W72" s="16">
        <v>0.65133009276273157</v>
      </c>
      <c r="X72" s="29">
        <v>4.474167582777409</v>
      </c>
      <c r="Y72" s="56">
        <v>0</v>
      </c>
      <c r="Z72" s="12">
        <v>3.0741132107031024E-3</v>
      </c>
      <c r="AA72" s="15">
        <v>9.0242683643279378E-3</v>
      </c>
      <c r="AB72" s="16">
        <v>0.49856154086182258</v>
      </c>
      <c r="AC72" s="12">
        <v>0.48934007756314679</v>
      </c>
      <c r="AD72" s="52"/>
      <c r="AE72" s="52"/>
      <c r="AF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350</v>
      </c>
      <c r="D73" s="53">
        <v>476637.79617075302</v>
      </c>
      <c r="E73" s="29">
        <v>4.3043531532149153</v>
      </c>
      <c r="F73" s="12">
        <v>3.422257381943157E-3</v>
      </c>
      <c r="G73" s="12">
        <v>8.4865294178421372E-3</v>
      </c>
      <c r="H73" s="12">
        <v>0.1219402357344867</v>
      </c>
      <c r="I73" s="12">
        <v>0.41261775753480839</v>
      </c>
      <c r="J73" s="12">
        <v>0.45353321993091961</v>
      </c>
      <c r="K73" s="56">
        <v>0</v>
      </c>
      <c r="L73" s="29">
        <v>4.5219877131173929</v>
      </c>
      <c r="M73" s="56">
        <v>0</v>
      </c>
      <c r="N73" s="12">
        <v>2.7453476924396369E-3</v>
      </c>
      <c r="O73" s="12">
        <v>4.3583766533802956E-2</v>
      </c>
      <c r="P73" s="12">
        <v>0.38260871073768299</v>
      </c>
      <c r="Q73" s="12">
        <v>0.57106217503607393</v>
      </c>
      <c r="R73" s="28">
        <v>4.4522043867450831</v>
      </c>
      <c r="S73" s="12">
        <v>0</v>
      </c>
      <c r="T73" s="12">
        <v>5.0941280380237689E-3</v>
      </c>
      <c r="U73" s="12">
        <v>9.2575422483671274E-2</v>
      </c>
      <c r="V73" s="12">
        <v>0.34736238417350412</v>
      </c>
      <c r="W73" s="12">
        <v>0.55496806530480058</v>
      </c>
      <c r="X73" s="29">
        <v>4.5030536181027498</v>
      </c>
      <c r="Y73" s="56">
        <v>0</v>
      </c>
      <c r="Z73" s="12">
        <v>0</v>
      </c>
      <c r="AA73" s="12">
        <v>5.1454018387260166E-2</v>
      </c>
      <c r="AB73" s="12">
        <v>0.39403834512272573</v>
      </c>
      <c r="AC73" s="12">
        <v>0.55450763649001367</v>
      </c>
      <c r="AD73" s="52"/>
      <c r="AE73" s="52"/>
      <c r="AF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354</v>
      </c>
      <c r="D74" s="53">
        <v>475409.73016625148</v>
      </c>
      <c r="E74" s="29">
        <v>4.3057564843529681</v>
      </c>
      <c r="F74" s="12">
        <v>1.0847379215871235E-2</v>
      </c>
      <c r="G74" s="12">
        <v>7.5292107920633426E-3</v>
      </c>
      <c r="H74" s="12">
        <v>0.1448919934590657</v>
      </c>
      <c r="I74" s="12">
        <v>0.33848237948922444</v>
      </c>
      <c r="J74" s="12">
        <v>0.49824903704377577</v>
      </c>
      <c r="K74" s="56">
        <v>0</v>
      </c>
      <c r="L74" s="28">
        <v>4.4990026777216157</v>
      </c>
      <c r="M74" s="12">
        <v>4.306640424679084E-3</v>
      </c>
      <c r="N74" s="56">
        <v>0</v>
      </c>
      <c r="O74" s="12">
        <v>8.0401637419368122E-2</v>
      </c>
      <c r="P74" s="12">
        <v>0.32296748574093159</v>
      </c>
      <c r="Q74" s="12">
        <v>0.59232423641502208</v>
      </c>
      <c r="R74" s="29">
        <v>4.5493000669554036</v>
      </c>
      <c r="S74" s="12">
        <v>2.3848712417956774E-3</v>
      </c>
      <c r="T74" s="12">
        <v>1.9217691828834066E-3</v>
      </c>
      <c r="U74" s="12">
        <v>9.1323560756095379E-2</v>
      </c>
      <c r="V74" s="12">
        <v>0.25274801901656924</v>
      </c>
      <c r="W74" s="16">
        <v>0.65162177980265668</v>
      </c>
      <c r="X74" s="28">
        <v>4.4534976007990359</v>
      </c>
      <c r="Y74" s="12">
        <v>4.306640424679084E-3</v>
      </c>
      <c r="Z74" s="12">
        <v>0</v>
      </c>
      <c r="AA74" s="12">
        <v>9.1078760746152329E-2</v>
      </c>
      <c r="AB74" s="12">
        <v>0.34711831600993692</v>
      </c>
      <c r="AC74" s="12">
        <v>0.55749628281923236</v>
      </c>
      <c r="AD74" s="52"/>
      <c r="AE74" s="52"/>
      <c r="AF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  <row r="75" spans="1:44" x14ac:dyDescent="0.2">
      <c r="R75" s="30"/>
    </row>
    <row r="76" spans="1:44" x14ac:dyDescent="0.2">
      <c r="R76" s="30"/>
    </row>
  </sheetData>
  <mergeCells count="32">
    <mergeCell ref="A1:B3"/>
    <mergeCell ref="C1:D1"/>
    <mergeCell ref="E1:E3"/>
    <mergeCell ref="F1:K1"/>
    <mergeCell ref="L1:L3"/>
    <mergeCell ref="R1:R3"/>
    <mergeCell ref="S1:W1"/>
    <mergeCell ref="X1:X3"/>
    <mergeCell ref="Y1:AC1"/>
    <mergeCell ref="C2:C3"/>
    <mergeCell ref="D2:D3"/>
    <mergeCell ref="M1:Q1"/>
    <mergeCell ref="A50:A51"/>
    <mergeCell ref="A5:A8"/>
    <mergeCell ref="A9:A10"/>
    <mergeCell ref="A11:A16"/>
    <mergeCell ref="A17:A21"/>
    <mergeCell ref="A22:A23"/>
    <mergeCell ref="A24:A27"/>
    <mergeCell ref="A28:A31"/>
    <mergeCell ref="A32:A33"/>
    <mergeCell ref="A34:A37"/>
    <mergeCell ref="A38:A47"/>
    <mergeCell ref="A48:A49"/>
    <mergeCell ref="A66:A67"/>
    <mergeCell ref="A68:A74"/>
    <mergeCell ref="A52:A53"/>
    <mergeCell ref="A54:A55"/>
    <mergeCell ref="A56:A59"/>
    <mergeCell ref="A60:A61"/>
    <mergeCell ref="A62:A63"/>
    <mergeCell ref="A64:A65"/>
  </mergeCells>
  <hyperlinks>
    <hyperlink ref="A1:B3" location="'Index'!A117" display="Vissza" xr:uid="{8899AEE0-BAAE-4A33-B2EA-3917F83E2ECF}"/>
  </hyperlinks>
  <pageMargins left="0.75" right="0.75" top="1" bottom="1" header="0.5" footer="0.5"/>
  <pageSetup orientation="portrait" horizontalDpi="300" verticalDpi="300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239FA-010F-481E-AEF9-51E05C55C332}">
  <sheetPr codeName="Munka10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361</v>
      </c>
      <c r="D1" s="65"/>
      <c r="E1" s="65"/>
      <c r="F1" s="65"/>
      <c r="G1" s="65"/>
      <c r="H1" s="65"/>
      <c r="I1" s="65"/>
    </row>
    <row r="2" spans="1:44" ht="125.1" customHeight="1" x14ac:dyDescent="0.2">
      <c r="A2" s="67"/>
      <c r="B2" s="67"/>
      <c r="C2" s="66" t="s">
        <v>1</v>
      </c>
      <c r="D2" s="66"/>
      <c r="E2" s="4" t="s">
        <v>362</v>
      </c>
      <c r="F2" s="4" t="s">
        <v>363</v>
      </c>
      <c r="G2" s="4" t="s">
        <v>305</v>
      </c>
      <c r="H2" s="4" t="s">
        <v>364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2610</v>
      </c>
      <c r="D4" s="53">
        <v>3473828.1020695399</v>
      </c>
      <c r="E4" s="8">
        <v>4.1743460276982263E-3</v>
      </c>
      <c r="F4" s="8">
        <v>1.7598563740921027E-2</v>
      </c>
      <c r="G4" s="8">
        <v>3.1818536834418758E-2</v>
      </c>
      <c r="H4" s="8">
        <v>0.93479258412942901</v>
      </c>
      <c r="I4" s="8">
        <v>1.1615969267532757E-2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868</v>
      </c>
      <c r="D5" s="53">
        <v>1159227.3371650458</v>
      </c>
      <c r="E5" s="8">
        <v>2.6195013240614918E-3</v>
      </c>
      <c r="F5" s="8">
        <v>1.627405930566047E-2</v>
      </c>
      <c r="G5" s="8">
        <v>2.9050188389993726E-2</v>
      </c>
      <c r="H5" s="8">
        <v>0.94346067388520694</v>
      </c>
      <c r="I5" s="8">
        <v>8.5955770950783029E-3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798</v>
      </c>
      <c r="D6" s="53">
        <v>985644.25048245455</v>
      </c>
      <c r="E6" s="8">
        <v>3.285255217573228E-3</v>
      </c>
      <c r="F6" s="8">
        <v>2.1162251554540462E-2</v>
      </c>
      <c r="G6" s="8">
        <v>3.3214475513454245E-2</v>
      </c>
      <c r="H6" s="8">
        <v>0.92697093417504017</v>
      </c>
      <c r="I6" s="8">
        <v>1.5367083539391752E-2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558</v>
      </c>
      <c r="D7" s="53">
        <v>770793.24505327188</v>
      </c>
      <c r="E7" s="8">
        <v>3.1186018842205023E-3</v>
      </c>
      <c r="F7" s="8">
        <v>1.9650717204700487E-2</v>
      </c>
      <c r="G7" s="8">
        <v>3.2649741332149929E-2</v>
      </c>
      <c r="H7" s="8">
        <v>0.93056021280767065</v>
      </c>
      <c r="I7" s="8">
        <v>1.4020726771257657E-2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386</v>
      </c>
      <c r="D8" s="53">
        <v>558163.26936877647</v>
      </c>
      <c r="E8" s="8">
        <v>1.0431486861965728E-2</v>
      </c>
      <c r="F8" s="8">
        <v>1.1222449658429032E-2</v>
      </c>
      <c r="G8" s="8">
        <v>3.3955114993346705E-2</v>
      </c>
      <c r="H8" s="8">
        <v>0.93644686877511285</v>
      </c>
      <c r="I8" s="8">
        <v>7.9440797111451182E-3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1967</v>
      </c>
      <c r="D9" s="53">
        <v>2504745.7834578059</v>
      </c>
      <c r="E9" s="8">
        <v>3.4579505299554242E-3</v>
      </c>
      <c r="F9" s="8">
        <v>1.8655201115564696E-2</v>
      </c>
      <c r="G9" s="8">
        <v>3.1307348446456523E-2</v>
      </c>
      <c r="H9" s="8">
        <v>0.93385978830676808</v>
      </c>
      <c r="I9" s="8">
        <v>1.2719711601255946E-2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643</v>
      </c>
      <c r="D10" s="53">
        <v>969082.31861174281</v>
      </c>
      <c r="E10" s="8">
        <v>6.0259829503798322E-3</v>
      </c>
      <c r="F10" s="8">
        <v>1.4867518134213231E-2</v>
      </c>
      <c r="G10" s="8">
        <v>3.3139783682813444E-2</v>
      </c>
      <c r="H10" s="8">
        <v>0.93720354175270582</v>
      </c>
      <c r="I10" s="8">
        <v>8.7631734798874501E-3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395</v>
      </c>
      <c r="D11" s="53">
        <v>547479.01154423354</v>
      </c>
      <c r="E11" s="54">
        <v>0</v>
      </c>
      <c r="F11" s="8">
        <v>2.5905772080940453E-2</v>
      </c>
      <c r="G11" s="8">
        <v>3.2655128485484984E-2</v>
      </c>
      <c r="H11" s="8">
        <v>0.9297880079839258</v>
      </c>
      <c r="I11" s="8">
        <v>1.1651091449648989E-2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693</v>
      </c>
      <c r="D12" s="53">
        <v>858370.86811055907</v>
      </c>
      <c r="E12" s="8">
        <v>6.5527497188953444E-3</v>
      </c>
      <c r="F12" s="8">
        <v>2.3459819803337043E-2</v>
      </c>
      <c r="G12" s="8">
        <v>2.6719681851992572E-2</v>
      </c>
      <c r="H12" s="8">
        <v>0.92602478261526688</v>
      </c>
      <c r="I12" s="8">
        <v>1.7242966010507985E-2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617</v>
      </c>
      <c r="D13" s="53">
        <v>940930.89158226305</v>
      </c>
      <c r="E13" s="8">
        <v>6.2062725134350337E-3</v>
      </c>
      <c r="F13" s="8">
        <v>1.3350100646431671E-2</v>
      </c>
      <c r="G13" s="8">
        <v>3.1878876458972541E-2</v>
      </c>
      <c r="H13" s="8">
        <v>0.94195122784671736</v>
      </c>
      <c r="I13" s="8">
        <v>6.6135225344430611E-3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198</v>
      </c>
      <c r="D14" s="53">
        <v>254037.87215458977</v>
      </c>
      <c r="E14" s="54">
        <v>0</v>
      </c>
      <c r="F14" s="8">
        <v>2.0547179692124398E-2</v>
      </c>
      <c r="G14" s="8">
        <v>4.8056833940463006E-2</v>
      </c>
      <c r="H14" s="8">
        <v>0.91944759299783119</v>
      </c>
      <c r="I14" s="8">
        <v>1.1948393369581862E-2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473</v>
      </c>
      <c r="D15" s="53">
        <v>611748.32562081201</v>
      </c>
      <c r="E15" s="8">
        <v>4.9638019711954699E-3</v>
      </c>
      <c r="F15" s="8">
        <v>7.6542390808368721E-3</v>
      </c>
      <c r="G15" s="8">
        <v>2.5823977614258677E-2</v>
      </c>
      <c r="H15" s="8">
        <v>0.95569691107508514</v>
      </c>
      <c r="I15" s="8">
        <v>5.8610702586240158E-3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234</v>
      </c>
      <c r="D16" s="53">
        <v>261261.13305709005</v>
      </c>
      <c r="E16" s="54">
        <v>0</v>
      </c>
      <c r="F16" s="8">
        <v>1.6652079061921371E-2</v>
      </c>
      <c r="G16" s="8">
        <v>4.4847401374726016E-2</v>
      </c>
      <c r="H16" s="8">
        <v>0.91427731932072054</v>
      </c>
      <c r="I16" s="8">
        <v>2.4223200242632179E-2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310</v>
      </c>
      <c r="D17" s="53">
        <v>442762.51099472522</v>
      </c>
      <c r="E17" s="8">
        <v>1.7444334615053875E-2</v>
      </c>
      <c r="F17" s="8">
        <v>1.183507597357397E-2</v>
      </c>
      <c r="G17" s="8">
        <v>3.9526848635534337E-2</v>
      </c>
      <c r="H17" s="8">
        <v>0.92320379415100107</v>
      </c>
      <c r="I17" s="8">
        <v>7.9899466248368068E-3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569</v>
      </c>
      <c r="D18" s="53">
        <v>783604.23940211488</v>
      </c>
      <c r="E18" s="54">
        <v>0</v>
      </c>
      <c r="F18" s="8">
        <v>7.7141783374284371E-3</v>
      </c>
      <c r="G18" s="8">
        <v>1.7129448843067503E-2</v>
      </c>
      <c r="H18" s="8">
        <v>0.96184334284446693</v>
      </c>
      <c r="I18" s="8">
        <v>1.3313029975036451E-2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1051</v>
      </c>
      <c r="D19" s="53">
        <v>1359062.7554363937</v>
      </c>
      <c r="E19" s="8">
        <v>3.3812676778281732E-3</v>
      </c>
      <c r="F19" s="8">
        <v>1.5528872246696074E-2</v>
      </c>
      <c r="G19" s="8">
        <v>3.346642611059425E-2</v>
      </c>
      <c r="H19" s="8">
        <v>0.93827917977543851</v>
      </c>
      <c r="I19" s="8">
        <v>9.3442541894441754E-3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653</v>
      </c>
      <c r="D20" s="53">
        <v>850482.3979368431</v>
      </c>
      <c r="E20" s="8">
        <v>2.5654948064567111E-3</v>
      </c>
      <c r="F20" s="8">
        <v>3.2524022147982015E-2</v>
      </c>
      <c r="G20" s="8">
        <v>3.608726228050399E-2</v>
      </c>
      <c r="H20" s="8">
        <v>0.91396073910662057</v>
      </c>
      <c r="I20" s="8">
        <v>1.4862481658436576E-2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27</v>
      </c>
      <c r="D21" s="53">
        <v>37916.198299467702</v>
      </c>
      <c r="E21" s="54">
        <v>0</v>
      </c>
      <c r="F21" s="8">
        <v>2.8578134726171624E-2</v>
      </c>
      <c r="G21" s="8">
        <v>9.0564387959445186E-2</v>
      </c>
      <c r="H21" s="8">
        <v>0.85336584902184076</v>
      </c>
      <c r="I21" s="8">
        <v>2.7491628292542612E-2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2227</v>
      </c>
      <c r="D22" s="53">
        <v>2945551.631391333</v>
      </c>
      <c r="E22" s="8">
        <v>3.7958758006484718E-3</v>
      </c>
      <c r="F22" s="8">
        <v>1.7839998970056732E-2</v>
      </c>
      <c r="G22" s="8">
        <v>3.3069145387285996E-2</v>
      </c>
      <c r="H22" s="8">
        <v>0.93813444546323677</v>
      </c>
      <c r="I22" s="8">
        <v>7.1605343787724055E-3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383</v>
      </c>
      <c r="D23" s="53">
        <v>528276.47067821049</v>
      </c>
      <c r="E23" s="8">
        <v>6.2846114977621005E-3</v>
      </c>
      <c r="F23" s="8">
        <v>1.6252374818020318E-2</v>
      </c>
      <c r="G23" s="8">
        <v>2.4845422816296984E-2</v>
      </c>
      <c r="H23" s="8">
        <v>0.91615911160122498</v>
      </c>
      <c r="I23" s="8">
        <v>3.6458479266695556E-2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526</v>
      </c>
      <c r="D24" s="53">
        <v>700430.40110399073</v>
      </c>
      <c r="E24" s="8">
        <v>4.3353308762811406E-3</v>
      </c>
      <c r="F24" s="8">
        <v>8.8135040129900307E-3</v>
      </c>
      <c r="G24" s="8">
        <v>2.526526352881998E-2</v>
      </c>
      <c r="H24" s="8">
        <v>0.9489368536556384</v>
      </c>
      <c r="I24" s="8">
        <v>1.2649047926270357E-2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500</v>
      </c>
      <c r="D25" s="53">
        <v>777632.95644166647</v>
      </c>
      <c r="E25" s="8">
        <v>8.8677546572898131E-3</v>
      </c>
      <c r="F25" s="8">
        <v>1.6938930198891179E-2</v>
      </c>
      <c r="G25" s="8">
        <v>3.3553899144492562E-2</v>
      </c>
      <c r="H25" s="8">
        <v>0.93244709347783261</v>
      </c>
      <c r="I25" s="8">
        <v>8.1923225214937095E-3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903</v>
      </c>
      <c r="D26" s="53">
        <v>1087340.1474853614</v>
      </c>
      <c r="E26" s="8">
        <v>2.1948941678188254E-3</v>
      </c>
      <c r="F26" s="8">
        <v>1.7056081144860239E-2</v>
      </c>
      <c r="G26" s="8">
        <v>2.4144695789225654E-2</v>
      </c>
      <c r="H26" s="8">
        <v>0.94512567268555503</v>
      </c>
      <c r="I26" s="8">
        <v>1.1478656212540907E-2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681</v>
      </c>
      <c r="D27" s="53">
        <v>908424.59703852818</v>
      </c>
      <c r="E27" s="8">
        <v>2.4018594190457414E-3</v>
      </c>
      <c r="F27" s="8">
        <v>2.5586170879783099E-2</v>
      </c>
      <c r="G27" s="8">
        <v>4.4571067333846096E-2</v>
      </c>
      <c r="H27" s="8">
        <v>0.91352639688016979</v>
      </c>
      <c r="I27" s="8">
        <v>1.3914505487155353E-2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602</v>
      </c>
      <c r="D28" s="53">
        <v>621555.34569267277</v>
      </c>
      <c r="E28" s="8">
        <v>1.6560624966955053E-3</v>
      </c>
      <c r="F28" s="8">
        <v>6.2506581977385548E-3</v>
      </c>
      <c r="G28" s="8">
        <v>1.6820627506318658E-2</v>
      </c>
      <c r="H28" s="8">
        <v>0.95997571079368915</v>
      </c>
      <c r="I28" s="8">
        <v>1.5296941005557981E-2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826</v>
      </c>
      <c r="D29" s="53">
        <v>812050.65651076823</v>
      </c>
      <c r="E29" s="8">
        <v>2.7455563132619027E-3</v>
      </c>
      <c r="F29" s="8">
        <v>3.7835094327592536E-2</v>
      </c>
      <c r="G29" s="8">
        <v>3.0638128674500897E-2</v>
      </c>
      <c r="H29" s="8">
        <v>0.91072783421308623</v>
      </c>
      <c r="I29" s="8">
        <v>1.805338647155913E-2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1119787.5633905611</v>
      </c>
      <c r="E30" s="8">
        <v>4.3628679831739185E-3</v>
      </c>
      <c r="F30" s="8">
        <v>1.1814390037897122E-2</v>
      </c>
      <c r="G30" s="8">
        <v>3.3302146583529917E-2</v>
      </c>
      <c r="H30" s="8">
        <v>0.94090627191930265</v>
      </c>
      <c r="I30" s="8">
        <v>9.6143234760962919E-3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305</v>
      </c>
      <c r="D31" s="53">
        <v>920434.53647554643</v>
      </c>
      <c r="E31" s="8">
        <v>6.9060967122700516E-3</v>
      </c>
      <c r="F31" s="8">
        <v>1.4444954544981611E-2</v>
      </c>
      <c r="G31" s="8">
        <v>4.1182868409080073E-2</v>
      </c>
      <c r="H31" s="8">
        <v>0.93158003346182061</v>
      </c>
      <c r="I31" s="8">
        <v>5.8860468718479097E-3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1642</v>
      </c>
      <c r="D32" s="53">
        <v>2264961.7041443144</v>
      </c>
      <c r="E32" s="8">
        <v>5.0616144958263156E-3</v>
      </c>
      <c r="F32" s="8">
        <v>1.9593180225769769E-2</v>
      </c>
      <c r="G32" s="8">
        <v>2.9213185165959294E-2</v>
      </c>
      <c r="H32" s="8">
        <v>0.9336352363101309</v>
      </c>
      <c r="I32" s="8">
        <v>1.2496783802314046E-2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968</v>
      </c>
      <c r="D33" s="53">
        <v>1208866.397925229</v>
      </c>
      <c r="E33" s="8">
        <v>2.5119380849726743E-3</v>
      </c>
      <c r="F33" s="8">
        <v>1.3861401420592522E-2</v>
      </c>
      <c r="G33" s="8">
        <v>3.6699987559674276E-2</v>
      </c>
      <c r="H33" s="8">
        <v>0.9369610193622937</v>
      </c>
      <c r="I33" s="8">
        <v>9.9656535724672209E-3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765</v>
      </c>
      <c r="D34" s="53">
        <v>946418.84226525167</v>
      </c>
      <c r="E34" s="8">
        <v>4.7257998881170991E-3</v>
      </c>
      <c r="F34" s="8">
        <v>2.0115451493569261E-2</v>
      </c>
      <c r="G34" s="8">
        <v>2.7382750847621123E-2</v>
      </c>
      <c r="H34" s="8">
        <v>0.93357029581208872</v>
      </c>
      <c r="I34" s="8">
        <v>1.4205701958603332E-2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556</v>
      </c>
      <c r="D35" s="53">
        <v>736071.85465588234</v>
      </c>
      <c r="E35" s="8">
        <v>4.9555563553063883E-3</v>
      </c>
      <c r="F35" s="8">
        <v>9.8361973378386352E-3</v>
      </c>
      <c r="G35" s="8">
        <v>4.0913059272099705E-2</v>
      </c>
      <c r="H35" s="8">
        <v>0.93007676749398005</v>
      </c>
      <c r="I35" s="8">
        <v>1.4218419540774534E-2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654</v>
      </c>
      <c r="D36" s="53">
        <v>865080.67119773466</v>
      </c>
      <c r="E36" s="8">
        <v>1.3083187813862907E-3</v>
      </c>
      <c r="F36" s="8">
        <v>1.9318648208253273E-2</v>
      </c>
      <c r="G36" s="8">
        <v>3.3750453524344436E-2</v>
      </c>
      <c r="H36" s="8">
        <v>0.93576996813634816</v>
      </c>
      <c r="I36" s="8">
        <v>9.8526113496674901E-3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635</v>
      </c>
      <c r="D37" s="53">
        <v>926256.73395068024</v>
      </c>
      <c r="E37" s="8">
        <v>5.6668172447818625E-3</v>
      </c>
      <c r="F37" s="8">
        <v>1.9588959652519194E-2</v>
      </c>
      <c r="G37" s="8">
        <v>2.7319379965894394E-2</v>
      </c>
      <c r="H37" s="8">
        <v>0.93887618259615924</v>
      </c>
      <c r="I37" s="8">
        <v>8.5486605406448184E-3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249</v>
      </c>
      <c r="D38" s="53">
        <v>297717.17570857011</v>
      </c>
      <c r="E38" s="8">
        <v>1.1151564815566315E-2</v>
      </c>
      <c r="F38" s="8">
        <v>1.6591418927040542E-2</v>
      </c>
      <c r="G38" s="8">
        <v>3.7804969621096925E-2</v>
      </c>
      <c r="H38" s="8">
        <v>0.91592958300661509</v>
      </c>
      <c r="I38" s="8">
        <v>1.8522463629681688E-2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298</v>
      </c>
      <c r="D39" s="53">
        <v>373979.79829377058</v>
      </c>
      <c r="E39" s="8">
        <v>3.0819142705729784E-3</v>
      </c>
      <c r="F39" s="8">
        <v>1.834893794045175E-2</v>
      </c>
      <c r="G39" s="8">
        <v>2.9025775439990381E-2</v>
      </c>
      <c r="H39" s="8">
        <v>0.93588311290371051</v>
      </c>
      <c r="I39" s="8">
        <v>1.3660259445274865E-2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221</v>
      </c>
      <c r="D40" s="53">
        <v>277926.71514114569</v>
      </c>
      <c r="E40" s="54">
        <v>0</v>
      </c>
      <c r="F40" s="8">
        <v>2.6035495784133462E-2</v>
      </c>
      <c r="G40" s="8">
        <v>1.3691770960563246E-2</v>
      </c>
      <c r="H40" s="8">
        <v>0.95012103780272439</v>
      </c>
      <c r="I40" s="8">
        <v>1.015169545257893E-2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275</v>
      </c>
      <c r="D41" s="53">
        <v>367908.82520947565</v>
      </c>
      <c r="E41" s="8">
        <v>3.7158322304486758E-3</v>
      </c>
      <c r="F41" s="8">
        <v>1.389315595877539E-2</v>
      </c>
      <c r="G41" s="8">
        <v>6.1949308923136888E-2</v>
      </c>
      <c r="H41" s="8">
        <v>0.90313032391755044</v>
      </c>
      <c r="I41" s="8">
        <v>1.7311378970088578E-2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278</v>
      </c>
      <c r="D42" s="53">
        <v>364958.18256816966</v>
      </c>
      <c r="E42" s="8">
        <v>6.2488202639387593E-3</v>
      </c>
      <c r="F42" s="8">
        <v>5.8328143651949372E-3</v>
      </c>
      <c r="G42" s="8">
        <v>2.0066008379583059E-2</v>
      </c>
      <c r="H42" s="8">
        <v>0.95662704533178422</v>
      </c>
      <c r="I42" s="8">
        <v>1.1225311659499004E-2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290</v>
      </c>
      <c r="D43" s="53">
        <v>389007.36101511226</v>
      </c>
      <c r="E43" s="54">
        <v>0</v>
      </c>
      <c r="F43" s="8">
        <v>1.0725405132499038E-2</v>
      </c>
      <c r="G43" s="8">
        <v>3.800385377257999E-2</v>
      </c>
      <c r="H43" s="8">
        <v>0.93871886523045234</v>
      </c>
      <c r="I43" s="8">
        <v>1.2551875864468884E-2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234</v>
      </c>
      <c r="D44" s="53">
        <v>306445.63704529603</v>
      </c>
      <c r="E44" s="54">
        <v>0</v>
      </c>
      <c r="F44" s="8">
        <v>2.6624175930051609E-2</v>
      </c>
      <c r="G44" s="8">
        <v>1.4310109771255693E-2</v>
      </c>
      <c r="H44" s="8">
        <v>0.95173951205796781</v>
      </c>
      <c r="I44" s="8">
        <v>7.326202240724727E-3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335162.73403115576</v>
      </c>
      <c r="E45" s="8">
        <v>6.7643983605360858E-3</v>
      </c>
      <c r="F45" s="8">
        <v>2.0435716017850637E-2</v>
      </c>
      <c r="G45" s="8">
        <v>4.3358456957869676E-2</v>
      </c>
      <c r="H45" s="8">
        <v>0.91552203613146577</v>
      </c>
      <c r="I45" s="8">
        <v>1.3919392532277837E-2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277</v>
      </c>
      <c r="D46" s="53">
        <v>381555.93573144625</v>
      </c>
      <c r="E46" s="8">
        <v>7.9584597177630827E-3</v>
      </c>
      <c r="F46" s="8">
        <v>2.2495088875737659E-2</v>
      </c>
      <c r="G46" s="8">
        <v>2.0089872185078135E-2</v>
      </c>
      <c r="H46" s="8">
        <v>0.94631272287833634</v>
      </c>
      <c r="I46" s="8">
        <v>3.1438563430844914E-3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229</v>
      </c>
      <c r="D47" s="53">
        <v>379165.73732540268</v>
      </c>
      <c r="E47" s="8">
        <v>2.8403334568170239E-3</v>
      </c>
      <c r="F47" s="8">
        <v>1.8706979591624085E-2</v>
      </c>
      <c r="G47" s="8">
        <v>3.4641912041677166E-2</v>
      </c>
      <c r="H47" s="8">
        <v>0.93471479347651243</v>
      </c>
      <c r="I47" s="8">
        <v>9.0959814333693694E-3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684</v>
      </c>
      <c r="D48" s="53">
        <v>856414.8195003015</v>
      </c>
      <c r="E48" s="8">
        <v>4.1325420168271745E-3</v>
      </c>
      <c r="F48" s="8">
        <v>1.6170500199112037E-2</v>
      </c>
      <c r="G48" s="8">
        <v>3.377152501875183E-2</v>
      </c>
      <c r="H48" s="8">
        <v>0.93109786860901911</v>
      </c>
      <c r="I48" s="8">
        <v>1.482756415629026E-2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1926</v>
      </c>
      <c r="D49" s="53">
        <v>2617413.2825692473</v>
      </c>
      <c r="E49" s="8">
        <v>4.1880242552303111E-3</v>
      </c>
      <c r="F49" s="8">
        <v>1.806582460054066E-2</v>
      </c>
      <c r="G49" s="8">
        <v>3.1179521194622556E-2</v>
      </c>
      <c r="H49" s="8">
        <v>0.93600149108599817</v>
      </c>
      <c r="I49" s="8">
        <v>1.0565138863606787E-2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601</v>
      </c>
      <c r="D50" s="53">
        <v>698292.66120872262</v>
      </c>
      <c r="E50" s="8">
        <v>1.6505596310757537E-3</v>
      </c>
      <c r="F50" s="8">
        <v>1.7060613035119493E-2</v>
      </c>
      <c r="G50" s="8">
        <v>2.943166365235575E-2</v>
      </c>
      <c r="H50" s="8">
        <v>0.93304180084735866</v>
      </c>
      <c r="I50" s="8">
        <v>1.8815362834090514E-2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2009</v>
      </c>
      <c r="D51" s="53">
        <v>2775535.4408608242</v>
      </c>
      <c r="E51" s="8">
        <v>4.8093015369217954E-3</v>
      </c>
      <c r="F51" s="8">
        <v>1.7733905925503845E-2</v>
      </c>
      <c r="G51" s="8">
        <v>3.2419046560121768E-2</v>
      </c>
      <c r="H51" s="8">
        <v>0.93523306098273862</v>
      </c>
      <c r="I51" s="8">
        <v>9.8046849947145895E-3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596</v>
      </c>
      <c r="D52" s="53">
        <v>705862.6618673224</v>
      </c>
      <c r="E52" s="8">
        <v>1.6034298889647089E-3</v>
      </c>
      <c r="F52" s="8">
        <v>1.2440304845614002E-2</v>
      </c>
      <c r="G52" s="8">
        <v>2.6637374024332819E-2</v>
      </c>
      <c r="H52" s="8">
        <v>0.94881020556261964</v>
      </c>
      <c r="I52" s="8">
        <v>1.0508685678468466E-2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2014</v>
      </c>
      <c r="D53" s="53">
        <v>2767965.4402022241</v>
      </c>
      <c r="E53" s="8">
        <v>4.8299588770376635E-3</v>
      </c>
      <c r="F53" s="8">
        <v>1.8913978413936626E-2</v>
      </c>
      <c r="G53" s="8">
        <v>3.3139792266144039E-2</v>
      </c>
      <c r="H53" s="8">
        <v>0.9312179312691824</v>
      </c>
      <c r="I53" s="8">
        <v>1.1898339173698114E-2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2468</v>
      </c>
      <c r="D54" s="53">
        <v>3270304.3893731614</v>
      </c>
      <c r="E54" s="8">
        <v>4.434131754188159E-3</v>
      </c>
      <c r="F54" s="8">
        <v>1.6767658230675345E-2</v>
      </c>
      <c r="G54" s="8">
        <v>3.2395613386545931E-2</v>
      </c>
      <c r="H54" s="8">
        <v>0.93628719327122478</v>
      </c>
      <c r="I54" s="8">
        <v>1.0115403357365237E-2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142</v>
      </c>
      <c r="D55" s="53">
        <v>203523.71269637995</v>
      </c>
      <c r="E55" s="54">
        <v>0</v>
      </c>
      <c r="F55" s="8">
        <v>3.0949902026325228E-2</v>
      </c>
      <c r="G55" s="8">
        <v>2.2545828723785865E-2</v>
      </c>
      <c r="H55" s="8">
        <v>0.91077657748304564</v>
      </c>
      <c r="I55" s="8">
        <v>3.5727691766843581E-2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152</v>
      </c>
      <c r="D56" s="53">
        <v>198784.81189991577</v>
      </c>
      <c r="E56" s="8">
        <v>5.69360042512752E-3</v>
      </c>
      <c r="F56" s="8">
        <v>2.1666694349687848E-2</v>
      </c>
      <c r="G56" s="8">
        <v>5.2767354628053209E-2</v>
      </c>
      <c r="H56" s="8">
        <v>0.91391557648250588</v>
      </c>
      <c r="I56" s="8">
        <v>5.9567741146256707E-3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1857</v>
      </c>
      <c r="D57" s="53">
        <v>2576750.6289609084</v>
      </c>
      <c r="E57" s="8">
        <v>4.7410818240091164E-3</v>
      </c>
      <c r="F57" s="8">
        <v>1.7430508849218339E-2</v>
      </c>
      <c r="G57" s="8">
        <v>3.0849265399964878E-2</v>
      </c>
      <c r="H57" s="8">
        <v>0.93687760977955481</v>
      </c>
      <c r="I57" s="8">
        <v>1.0101534147251547E-2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157</v>
      </c>
      <c r="D58" s="53">
        <v>191214.81124131611</v>
      </c>
      <c r="E58" s="8">
        <v>6.0276380777481162E-3</v>
      </c>
      <c r="F58" s="8">
        <v>3.8904747482071803E-2</v>
      </c>
      <c r="G58" s="8">
        <v>6.4006211581489211E-2</v>
      </c>
      <c r="H58" s="8">
        <v>0.85494988452821086</v>
      </c>
      <c r="I58" s="8">
        <v>3.6111518330480458E-2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444</v>
      </c>
      <c r="D59" s="53">
        <v>507077.84996740584</v>
      </c>
      <c r="E59" s="54">
        <v>0</v>
      </c>
      <c r="F59" s="8">
        <v>8.8233728455265233E-3</v>
      </c>
      <c r="G59" s="8">
        <v>1.6393891135871298E-2</v>
      </c>
      <c r="H59" s="8">
        <v>0.96248960859403543</v>
      </c>
      <c r="I59" s="8">
        <v>1.2293127424566648E-2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441</v>
      </c>
      <c r="D60" s="53">
        <v>503222.24898712459</v>
      </c>
      <c r="E60" s="54">
        <v>0</v>
      </c>
      <c r="F60" s="8">
        <v>8.8909759872021401E-3</v>
      </c>
      <c r="G60" s="8">
        <v>1.6519498266440967E-2</v>
      </c>
      <c r="H60" s="8">
        <v>0.96220221052654797</v>
      </c>
      <c r="I60" s="8">
        <v>1.2387315219808771E-2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2169</v>
      </c>
      <c r="D61" s="53">
        <v>2970605.853082418</v>
      </c>
      <c r="E61" s="8">
        <v>4.8814825176937164E-3</v>
      </c>
      <c r="F61" s="8">
        <v>1.907363384762412E-2</v>
      </c>
      <c r="G61" s="8">
        <v>3.4410202298058058E-2</v>
      </c>
      <c r="H61" s="8">
        <v>0.93014937849340096</v>
      </c>
      <c r="I61" s="8">
        <v>1.1485302843224495E-2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1822</v>
      </c>
      <c r="D62" s="53">
        <v>2385839.2071266258</v>
      </c>
      <c r="E62" s="8">
        <v>2.4878425066914224E-3</v>
      </c>
      <c r="F62" s="8">
        <v>1.8502841454248686E-2</v>
      </c>
      <c r="G62" s="8">
        <v>3.097349180897678E-2</v>
      </c>
      <c r="H62" s="8">
        <v>0.93509930517038642</v>
      </c>
      <c r="I62" s="8">
        <v>1.2936519059695546E-2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788</v>
      </c>
      <c r="D63" s="53">
        <v>1087988.8949429258</v>
      </c>
      <c r="E63" s="8">
        <v>7.872661554701987E-3</v>
      </c>
      <c r="F63" s="8">
        <v>1.5615582818398527E-2</v>
      </c>
      <c r="G63" s="8">
        <v>3.36716270294177E-2</v>
      </c>
      <c r="H63" s="8">
        <v>0.93411997884037778</v>
      </c>
      <c r="I63" s="8">
        <v>8.7201497571044798E-3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0</v>
      </c>
      <c r="D64" s="53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4.1743460276982263E-3</v>
      </c>
      <c r="F65" s="8">
        <v>1.7598563740921027E-2</v>
      </c>
      <c r="G65" s="8">
        <v>3.1818536834418758E-2</v>
      </c>
      <c r="H65" s="8">
        <v>0.93479258412942901</v>
      </c>
      <c r="I65" s="8">
        <v>1.1615969267532757E-2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1921</v>
      </c>
      <c r="D66" s="53">
        <v>2451293.6170829982</v>
      </c>
      <c r="E66" s="8">
        <v>4.8947625145892223E-3</v>
      </c>
      <c r="F66" s="8">
        <v>1.7035137706531575E-2</v>
      </c>
      <c r="G66" s="8">
        <v>3.5995833702212252E-2</v>
      </c>
      <c r="H66" s="8">
        <v>0.92814869963932822</v>
      </c>
      <c r="I66" s="8">
        <v>1.3925566437339151E-2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689</v>
      </c>
      <c r="D67" s="53">
        <v>1022534.4849865466</v>
      </c>
      <c r="E67" s="8">
        <v>2.447311524817366E-3</v>
      </c>
      <c r="F67" s="8">
        <v>1.8949249377518726E-2</v>
      </c>
      <c r="G67" s="8">
        <v>2.1804418680919157E-2</v>
      </c>
      <c r="H67" s="8">
        <v>0.95071978451469208</v>
      </c>
      <c r="I67" s="8">
        <v>6.0792359020522694E-3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846</v>
      </c>
      <c r="D68" s="53">
        <v>1126304.4768375927</v>
      </c>
      <c r="E68" s="8">
        <v>2.6960716280895834E-3</v>
      </c>
      <c r="F68" s="8">
        <v>1.157787530050133E-2</v>
      </c>
      <c r="G68" s="8">
        <v>2.8370448094256932E-2</v>
      </c>
      <c r="H68" s="8">
        <v>0.94412319999446381</v>
      </c>
      <c r="I68" s="8">
        <v>1.3232404982688083E-2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264</v>
      </c>
      <c r="D69" s="53">
        <v>354802.17162301665</v>
      </c>
      <c r="E69" s="8">
        <v>3.2000169386145723E-3</v>
      </c>
      <c r="F69" s="8">
        <v>1.6757544235350138E-2</v>
      </c>
      <c r="G69" s="8">
        <v>1.8358976976828461E-2</v>
      </c>
      <c r="H69" s="8">
        <v>0.95555343658640557</v>
      </c>
      <c r="I69" s="8">
        <v>6.1300252628015486E-3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250</v>
      </c>
      <c r="D70" s="53">
        <v>315866.9141446749</v>
      </c>
      <c r="E70" s="8">
        <v>1.119331717753266E-2</v>
      </c>
      <c r="F70" s="14">
        <v>0.1227643041394187</v>
      </c>
      <c r="G70" s="8">
        <v>7.7250729825051739E-2</v>
      </c>
      <c r="H70" s="13">
        <v>0.78192683786280459</v>
      </c>
      <c r="I70" s="8">
        <v>6.8648109951919877E-3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234</v>
      </c>
      <c r="D71" s="53">
        <v>315560.9066286895</v>
      </c>
      <c r="E71" s="54">
        <v>0</v>
      </c>
      <c r="F71" s="54">
        <v>0</v>
      </c>
      <c r="G71" s="8">
        <v>4.1595586921074922E-2</v>
      </c>
      <c r="H71" s="8">
        <v>0.94440440346955024</v>
      </c>
      <c r="I71" s="8">
        <v>1.4000009609374298E-2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312</v>
      </c>
      <c r="D72" s="53">
        <v>409246.10649856989</v>
      </c>
      <c r="E72" s="54">
        <v>0</v>
      </c>
      <c r="F72" s="54">
        <v>0</v>
      </c>
      <c r="G72" s="8">
        <v>1.1582186127716918E-2</v>
      </c>
      <c r="H72" s="8">
        <v>0.97318571452313307</v>
      </c>
      <c r="I72" s="8">
        <v>1.5232099349150255E-2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350</v>
      </c>
      <c r="D73" s="53">
        <v>476637.79617075302</v>
      </c>
      <c r="E73" s="8">
        <v>1.4252733488206059E-2</v>
      </c>
      <c r="F73" s="8">
        <v>4.9996271903593702E-3</v>
      </c>
      <c r="G73" s="13">
        <v>4.6483209176314735E-3</v>
      </c>
      <c r="H73" s="8">
        <v>0.95709564572658068</v>
      </c>
      <c r="I73" s="8">
        <v>1.9003672677222229E-2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354</v>
      </c>
      <c r="D74" s="53">
        <v>475409.73016625148</v>
      </c>
      <c r="E74" s="54">
        <v>0</v>
      </c>
      <c r="F74" s="8">
        <v>2.0789776612482212E-3</v>
      </c>
      <c r="G74" s="8">
        <v>5.8017615736373845E-2</v>
      </c>
      <c r="H74" s="8">
        <v>0.93696815153234625</v>
      </c>
      <c r="I74" s="8">
        <v>2.9352550700316809E-3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18" display="Vissza" xr:uid="{998D44F4-0359-4051-95DE-9A034FBA2A18}"/>
  </hyperlinks>
  <pageMargins left="0.75" right="0.75" top="1" bottom="1" header="0.5" footer="0.5"/>
  <pageSetup orientation="portrait" horizontalDpi="300" verticalDpi="300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5951B-8609-40C4-ACF8-C15667D0843A}">
  <sheetPr codeName="Munka10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365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366</v>
      </c>
      <c r="F2" s="4" t="s">
        <v>367</v>
      </c>
      <c r="G2" s="4" t="s">
        <v>368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2997</v>
      </c>
      <c r="D4" s="53">
        <v>3985439.2533108699</v>
      </c>
      <c r="E4" s="8">
        <v>0.10708508277959293</v>
      </c>
      <c r="F4" s="8">
        <v>0.37992509443133088</v>
      </c>
      <c r="G4" s="8">
        <v>0.50477832982380988</v>
      </c>
      <c r="H4" s="8">
        <v>8.2114929652654517E-3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1052</v>
      </c>
      <c r="D5" s="53">
        <v>1399876.5246124945</v>
      </c>
      <c r="E5" s="8">
        <v>0.12940202509548254</v>
      </c>
      <c r="F5" s="13">
        <v>0.32338695738535767</v>
      </c>
      <c r="G5" s="8">
        <v>0.53462010649367697</v>
      </c>
      <c r="H5" s="8">
        <v>1.2590911025486991E-2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0.1045365659816601</v>
      </c>
      <c r="F6" s="8">
        <v>0.40719707241951431</v>
      </c>
      <c r="G6" s="8">
        <v>0.48323529306093449</v>
      </c>
      <c r="H6" s="8">
        <v>5.0310685378889041E-3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9.3097385096204716E-2</v>
      </c>
      <c r="F7" s="8">
        <v>0.40243492976483258</v>
      </c>
      <c r="G7" s="8">
        <v>0.50041174422896062</v>
      </c>
      <c r="H7" s="8">
        <v>4.0559409100020451E-3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7.9853057017220758E-2</v>
      </c>
      <c r="F8" s="8">
        <v>0.42851502301767197</v>
      </c>
      <c r="G8" s="8">
        <v>0.48169258716714292</v>
      </c>
      <c r="H8" s="8">
        <v>9.9393327979623389E-3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2278</v>
      </c>
      <c r="D9" s="53">
        <v>2912597.8471025061</v>
      </c>
      <c r="E9" s="8">
        <v>0.1095401781904939</v>
      </c>
      <c r="F9" s="8">
        <v>0.37095431361381359</v>
      </c>
      <c r="G9" s="8">
        <v>0.51151414456582123</v>
      </c>
      <c r="H9" s="8">
        <v>7.991363629871729E-3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0.10041987992030549</v>
      </c>
      <c r="F10" s="8">
        <v>0.40427937153578791</v>
      </c>
      <c r="G10" s="8">
        <v>0.48649163861061451</v>
      </c>
      <c r="H10" s="8">
        <v>8.8091099332922446E-3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506</v>
      </c>
      <c r="D11" s="53">
        <v>699449.41199578042</v>
      </c>
      <c r="E11" s="8">
        <v>0.12613800630315217</v>
      </c>
      <c r="F11" s="8">
        <v>0.33007502772590713</v>
      </c>
      <c r="G11" s="8">
        <v>0.53350290792498778</v>
      </c>
      <c r="H11" s="8">
        <v>1.0284058045951547E-2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9.2665843669510112E-2</v>
      </c>
      <c r="F12" s="8">
        <v>0.41434600709985014</v>
      </c>
      <c r="G12" s="8">
        <v>0.49001616326943093</v>
      </c>
      <c r="H12" s="8">
        <v>2.9719859612069451E-3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0.10312591039655024</v>
      </c>
      <c r="F13" s="8">
        <v>0.40091547802950273</v>
      </c>
      <c r="G13" s="8">
        <v>0.48691212115417132</v>
      </c>
      <c r="H13" s="8">
        <v>9.0464904197755693E-3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9.6464628595414104E-2</v>
      </c>
      <c r="F14" s="8">
        <v>0.39244997488843586</v>
      </c>
      <c r="G14" s="8">
        <v>0.50760729449429276</v>
      </c>
      <c r="H14" s="8">
        <v>3.4781020218580738E-3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546</v>
      </c>
      <c r="D15" s="53">
        <v>700427.11261672073</v>
      </c>
      <c r="E15" s="8">
        <v>0.13266148776320918</v>
      </c>
      <c r="F15" s="8">
        <v>0.31670822267788862</v>
      </c>
      <c r="G15" s="8">
        <v>0.53573574560568726</v>
      </c>
      <c r="H15" s="8">
        <v>1.4894543953214099E-2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7.1929222394556902E-2</v>
      </c>
      <c r="F16" s="8">
        <v>0.44964771093603423</v>
      </c>
      <c r="G16" s="8">
        <v>0.47216919293175896</v>
      </c>
      <c r="H16" s="8">
        <v>6.2538737376501537E-3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338</v>
      </c>
      <c r="D17" s="53">
        <v>481279.11242356541</v>
      </c>
      <c r="E17" s="8">
        <v>0.12184325913053241</v>
      </c>
      <c r="F17" s="8">
        <v>0.38835802784316814</v>
      </c>
      <c r="G17" s="8">
        <v>0.48786777747291288</v>
      </c>
      <c r="H17" s="8">
        <v>1.9309355533865041E-3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643</v>
      </c>
      <c r="D18" s="53">
        <v>898138.33818632527</v>
      </c>
      <c r="E18" s="8">
        <v>0.14462349084052842</v>
      </c>
      <c r="F18" s="8">
        <v>0.38903854601037774</v>
      </c>
      <c r="G18" s="8">
        <v>0.46206761948096153</v>
      </c>
      <c r="H18" s="8">
        <v>4.2703436681297583E-3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1212</v>
      </c>
      <c r="D19" s="53">
        <v>1561115.752242259</v>
      </c>
      <c r="E19" s="8">
        <v>0.10808001181602317</v>
      </c>
      <c r="F19" s="8">
        <v>0.36357149388103166</v>
      </c>
      <c r="G19" s="8">
        <v>0.51416818592245039</v>
      </c>
      <c r="H19" s="8">
        <v>1.4180308380496753E-2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764</v>
      </c>
      <c r="D20" s="53">
        <v>991099.94071874884</v>
      </c>
      <c r="E20" s="13">
        <v>6.89722032562088E-2</v>
      </c>
      <c r="F20" s="8">
        <v>0.40427876762793047</v>
      </c>
      <c r="G20" s="8">
        <v>0.52459301635386923</v>
      </c>
      <c r="H20" s="8">
        <v>2.1560127619920152E-3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40</v>
      </c>
      <c r="D21" s="53">
        <v>53806.109739972591</v>
      </c>
      <c r="E21" s="8">
        <v>2.1648461803215276E-2</v>
      </c>
      <c r="F21" s="8">
        <v>0.17826034570965432</v>
      </c>
      <c r="G21" s="8">
        <v>0.73155248582404198</v>
      </c>
      <c r="H21" s="8">
        <v>6.8538706663088575E-2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2502</v>
      </c>
      <c r="D22" s="53">
        <v>3314710.7722887322</v>
      </c>
      <c r="E22" s="8">
        <v>0.10925039700025539</v>
      </c>
      <c r="F22" s="8">
        <v>0.38465954827509186</v>
      </c>
      <c r="G22" s="8">
        <v>0.4997021553957427</v>
      </c>
      <c r="H22" s="8">
        <v>6.3878993289127406E-3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495</v>
      </c>
      <c r="D23" s="53">
        <v>670728.48102213186</v>
      </c>
      <c r="E23" s="8">
        <v>9.6384194751576058E-2</v>
      </c>
      <c r="F23" s="8">
        <v>0.3565276309258355</v>
      </c>
      <c r="G23" s="8">
        <v>0.52986456148806627</v>
      </c>
      <c r="H23" s="8">
        <v>1.7223612834521618E-2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595</v>
      </c>
      <c r="D24" s="53">
        <v>799435.70628079376</v>
      </c>
      <c r="E24" s="8">
        <v>7.4712728654904956E-2</v>
      </c>
      <c r="F24" s="8">
        <v>0.36490563876336501</v>
      </c>
      <c r="G24" s="8">
        <v>0.55558644765832288</v>
      </c>
      <c r="H24" s="8">
        <v>4.795184923404772E-3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552</v>
      </c>
      <c r="D25" s="53">
        <v>862936.0096481787</v>
      </c>
      <c r="E25" s="14">
        <v>0.22132997019868372</v>
      </c>
      <c r="F25" s="8">
        <v>0.34407419552303992</v>
      </c>
      <c r="G25" s="8">
        <v>0.42947360715030974</v>
      </c>
      <c r="H25" s="8">
        <v>5.1222271279671413E-3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1033</v>
      </c>
      <c r="D26" s="53">
        <v>1239696.7074907389</v>
      </c>
      <c r="E26" s="8">
        <v>8.0429795544620444E-2</v>
      </c>
      <c r="F26" s="8">
        <v>0.41276216763771556</v>
      </c>
      <c r="G26" s="8">
        <v>0.4943164354770303</v>
      </c>
      <c r="H26" s="8">
        <v>1.2491601340634756E-2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817</v>
      </c>
      <c r="D27" s="53">
        <v>1083370.8298911618</v>
      </c>
      <c r="E27" s="8">
        <v>7.0475328693760941E-2</v>
      </c>
      <c r="F27" s="8">
        <v>0.38198912384472644</v>
      </c>
      <c r="G27" s="8">
        <v>0.53924013022623662</v>
      </c>
      <c r="H27" s="8">
        <v>8.2954172352760619E-3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714</v>
      </c>
      <c r="D28" s="53">
        <v>735865.82717376575</v>
      </c>
      <c r="E28" s="8">
        <v>9.6938008574605009E-2</v>
      </c>
      <c r="F28" s="8">
        <v>0.35466702666866134</v>
      </c>
      <c r="G28" s="8">
        <v>0.53291526034358072</v>
      </c>
      <c r="H28" s="8">
        <v>1.5479704413150436E-2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933</v>
      </c>
      <c r="D29" s="53">
        <v>920077.63423540001</v>
      </c>
      <c r="E29" s="8">
        <v>0.10539050493704377</v>
      </c>
      <c r="F29" s="8">
        <v>0.38461931005587219</v>
      </c>
      <c r="G29" s="8">
        <v>0.50377627487459875</v>
      </c>
      <c r="H29" s="8">
        <v>6.2139101324846764E-3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9.5013533454898089E-2</v>
      </c>
      <c r="F30" s="8">
        <v>0.40208119103648804</v>
      </c>
      <c r="G30" s="8">
        <v>0.49568081874398745</v>
      </c>
      <c r="H30" s="8">
        <v>7.2244567646267896E-3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0.12994928211816059</v>
      </c>
      <c r="F31" s="8">
        <v>0.36695887335548283</v>
      </c>
      <c r="G31" s="8">
        <v>0.49700649971827277</v>
      </c>
      <c r="H31" s="8">
        <v>6.0853448080829846E-3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1901</v>
      </c>
      <c r="D32" s="53">
        <v>2620343.2333014533</v>
      </c>
      <c r="E32" s="8">
        <v>9.8577094179073801E-2</v>
      </c>
      <c r="F32" s="8">
        <v>0.39890309387327383</v>
      </c>
      <c r="G32" s="8">
        <v>0.49657452671077368</v>
      </c>
      <c r="H32" s="8">
        <v>5.945285236877448E-3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1096</v>
      </c>
      <c r="D33" s="53">
        <v>1365096.0200094224</v>
      </c>
      <c r="E33" s="8">
        <v>0.12341642506731075</v>
      </c>
      <c r="F33" s="8">
        <v>0.34349624862827322</v>
      </c>
      <c r="G33" s="8">
        <v>0.5205257788380051</v>
      </c>
      <c r="H33" s="8">
        <v>1.2561547466410311E-2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886</v>
      </c>
      <c r="D34" s="53">
        <v>1090860.4442488553</v>
      </c>
      <c r="E34" s="8">
        <v>9.6871531589888746E-2</v>
      </c>
      <c r="F34" s="8">
        <v>0.37830952782772975</v>
      </c>
      <c r="G34" s="8">
        <v>0.50996802865406865</v>
      </c>
      <c r="H34" s="8">
        <v>1.4850911928312031E-2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617</v>
      </c>
      <c r="D35" s="53">
        <v>810928.09495380649</v>
      </c>
      <c r="E35" s="8">
        <v>0.11315268055491493</v>
      </c>
      <c r="F35" s="8">
        <v>0.3934504371382721</v>
      </c>
      <c r="G35" s="8">
        <v>0.48354933071126666</v>
      </c>
      <c r="H35" s="8">
        <v>9.8475515955455915E-3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739</v>
      </c>
      <c r="D36" s="53">
        <v>984831.77361110016</v>
      </c>
      <c r="E36" s="8">
        <v>0.12074386452514113</v>
      </c>
      <c r="F36" s="8">
        <v>0.3853898412597917</v>
      </c>
      <c r="G36" s="8">
        <v>0.49305717683811884</v>
      </c>
      <c r="H36" s="8">
        <v>8.09117376945698E-4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0.10050490063848988</v>
      </c>
      <c r="F37" s="8">
        <v>0.36664940499260834</v>
      </c>
      <c r="G37" s="8">
        <v>0.52579846122947271</v>
      </c>
      <c r="H37" s="8">
        <v>7.0472331394292719E-3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296</v>
      </c>
      <c r="D38" s="53">
        <v>354050.17201857729</v>
      </c>
      <c r="E38" s="8">
        <v>8.084099738373679E-2</v>
      </c>
      <c r="F38" s="8">
        <v>0.37354814826638011</v>
      </c>
      <c r="G38" s="8">
        <v>0.52661806957476687</v>
      </c>
      <c r="H38" s="8">
        <v>1.8992784775117167E-2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333</v>
      </c>
      <c r="D39" s="53">
        <v>420151.3411910318</v>
      </c>
      <c r="E39" s="8">
        <v>9.2832446677103192E-2</v>
      </c>
      <c r="F39" s="8">
        <v>0.3739357564714399</v>
      </c>
      <c r="G39" s="8">
        <v>0.52231565659350521</v>
      </c>
      <c r="H39" s="8">
        <v>1.0916140257951705E-2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261</v>
      </c>
      <c r="D40" s="53">
        <v>321080.85532905749</v>
      </c>
      <c r="E40" s="8">
        <v>0.11849936035247161</v>
      </c>
      <c r="F40" s="8">
        <v>0.39405448383588637</v>
      </c>
      <c r="G40" s="8">
        <v>0.47221808283339556</v>
      </c>
      <c r="H40" s="8">
        <v>1.5228072978248108E-2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299</v>
      </c>
      <c r="D41" s="53">
        <v>394595.49071933719</v>
      </c>
      <c r="E41" s="8">
        <v>0.11319993788645143</v>
      </c>
      <c r="F41" s="8">
        <v>0.3746890091052123</v>
      </c>
      <c r="G41" s="8">
        <v>0.5060294186888189</v>
      </c>
      <c r="H41" s="8">
        <v>6.081634319518062E-3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314</v>
      </c>
      <c r="D42" s="53">
        <v>411910.67994465528</v>
      </c>
      <c r="E42" s="8">
        <v>0.11432212111601019</v>
      </c>
      <c r="F42" s="8">
        <v>0.40786651411079011</v>
      </c>
      <c r="G42" s="8">
        <v>0.46425048604725988</v>
      </c>
      <c r="H42" s="8">
        <v>1.3560878725940863E-2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0.10646281617977157</v>
      </c>
      <c r="F43" s="8">
        <v>0.40134662269760857</v>
      </c>
      <c r="G43" s="8">
        <v>0.4904120852887584</v>
      </c>
      <c r="H43" s="8">
        <v>1.778475833862987E-3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0.15934118266307659</v>
      </c>
      <c r="F44" s="8">
        <v>0.32983754273669802</v>
      </c>
      <c r="G44" s="8">
        <v>0.51082127460022575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297</v>
      </c>
      <c r="D45" s="53">
        <v>385399.97002442885</v>
      </c>
      <c r="E45" s="8">
        <v>0.10885371108957038</v>
      </c>
      <c r="F45" s="8">
        <v>0.42759958121459751</v>
      </c>
      <c r="G45" s="8">
        <v>0.45825483184987653</v>
      </c>
      <c r="H45" s="8">
        <v>5.2918758459552465E-3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8.8862816933298172E-2</v>
      </c>
      <c r="F46" s="8">
        <v>0.35587733395845494</v>
      </c>
      <c r="G46" s="8">
        <v>0.55525984910824611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9.7767116906466389E-2</v>
      </c>
      <c r="F47" s="8">
        <v>0.35975211978285754</v>
      </c>
      <c r="G47" s="8">
        <v>0.53064870121665875</v>
      </c>
      <c r="H47" s="8">
        <v>1.1832062094017347E-2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1005</v>
      </c>
      <c r="D48" s="53">
        <v>1281430.2632256418</v>
      </c>
      <c r="E48" s="8">
        <v>8.0720858104196727E-2</v>
      </c>
      <c r="F48" s="13">
        <v>0.30325590395355528</v>
      </c>
      <c r="G48" s="14">
        <v>0.593241752968243</v>
      </c>
      <c r="H48" s="8">
        <v>2.2781484974003854E-2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0.1195790927808196</v>
      </c>
      <c r="F49" s="8">
        <v>0.4162586352203862</v>
      </c>
      <c r="G49" s="8">
        <v>0.46285550041700441</v>
      </c>
      <c r="H49" s="13">
        <v>1.3067715817893231E-3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788</v>
      </c>
      <c r="D50" s="53">
        <v>918780.64891932055</v>
      </c>
      <c r="E50" s="8">
        <v>9.4312293054831825E-2</v>
      </c>
      <c r="F50" s="13">
        <v>0.29799382628367105</v>
      </c>
      <c r="G50" s="14">
        <v>0.58349174203594001</v>
      </c>
      <c r="H50" s="8">
        <v>2.4202138625554773E-2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0.11091185111142503</v>
      </c>
      <c r="F51" s="8">
        <v>0.40447196235060195</v>
      </c>
      <c r="G51" s="8">
        <v>0.48119554175364454</v>
      </c>
      <c r="H51" s="8">
        <v>3.4206447843299235E-3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688</v>
      </c>
      <c r="D52" s="53">
        <v>813947.84666715004</v>
      </c>
      <c r="E52" s="8">
        <v>0.11983110592752726</v>
      </c>
      <c r="F52" s="8">
        <v>0.31783646573292862</v>
      </c>
      <c r="G52" s="8">
        <v>0.5458395752285361</v>
      </c>
      <c r="H52" s="8">
        <v>1.6492853111005724E-2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0.10381387792212497</v>
      </c>
      <c r="F53" s="8">
        <v>0.3958598390520226</v>
      </c>
      <c r="G53" s="8">
        <v>0.4942401608700383</v>
      </c>
      <c r="H53" s="8">
        <v>6.0861221558159741E-3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2830</v>
      </c>
      <c r="D54" s="53">
        <v>3746146.9280356909</v>
      </c>
      <c r="E54" s="8">
        <v>0.10707791330618259</v>
      </c>
      <c r="F54" s="8">
        <v>0.37027768895917001</v>
      </c>
      <c r="G54" s="8">
        <v>0.51416514160624027</v>
      </c>
      <c r="H54" s="8">
        <v>8.4792561284075651E-3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0.10719732165211472</v>
      </c>
      <c r="F55" s="14">
        <v>0.53095625822437198</v>
      </c>
      <c r="G55" s="13">
        <v>0.35782678809608759</v>
      </c>
      <c r="H55" s="8">
        <v>4.0196320274254226E-3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0.16423295079975428</v>
      </c>
      <c r="F56" s="8">
        <v>0.31923761109088233</v>
      </c>
      <c r="G56" s="8">
        <v>0.51004153900442284</v>
      </c>
      <c r="H56" s="8">
        <v>6.4878991049399648E-3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0.1069476267207604</v>
      </c>
      <c r="F57" s="8">
        <v>0.41080881766981292</v>
      </c>
      <c r="G57" s="8">
        <v>0.4790509497151636</v>
      </c>
      <c r="H57" s="8">
        <v>3.192605894261894E-3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7.560032558918825E-2</v>
      </c>
      <c r="F58" s="13">
        <v>0.26127221966765002</v>
      </c>
      <c r="G58" s="14">
        <v>0.63099062536183426</v>
      </c>
      <c r="H58" s="8">
        <v>3.2136829381328592E-2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526</v>
      </c>
      <c r="D59" s="53">
        <v>601730.79050445824</v>
      </c>
      <c r="E59" s="8">
        <v>0.10417156356128586</v>
      </c>
      <c r="F59" s="8">
        <v>0.31734231295262738</v>
      </c>
      <c r="G59" s="8">
        <v>0.55846474579279792</v>
      </c>
      <c r="H59" s="8">
        <v>2.0021377693286803E-2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519</v>
      </c>
      <c r="D60" s="53">
        <v>591594.11891708267</v>
      </c>
      <c r="E60" s="8">
        <v>0.10082358468067509</v>
      </c>
      <c r="F60" s="8">
        <v>0.32060800817117108</v>
      </c>
      <c r="G60" s="8">
        <v>0.5582039730857874</v>
      </c>
      <c r="H60" s="8">
        <v>2.0364434062364909E-2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0.10817654844883955</v>
      </c>
      <c r="F61" s="8">
        <v>0.39026488248682795</v>
      </c>
      <c r="G61" s="8">
        <v>0.49546550171835402</v>
      </c>
      <c r="H61" s="8">
        <v>6.0930673459792207E-3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2182</v>
      </c>
      <c r="D62" s="53">
        <v>2856256.0249225851</v>
      </c>
      <c r="E62" s="8">
        <v>9.6688393455546168E-2</v>
      </c>
      <c r="F62" s="8">
        <v>0.37423819686250553</v>
      </c>
      <c r="G62" s="8">
        <v>0.51810394208306654</v>
      </c>
      <c r="H62" s="8">
        <v>1.0969467598881929E-2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0.13338338917884873</v>
      </c>
      <c r="F63" s="8">
        <v>0.39431003660520991</v>
      </c>
      <c r="G63" s="8">
        <v>0.47107134645352855</v>
      </c>
      <c r="H63" s="8">
        <v>1.2352277624121612E-3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387</v>
      </c>
      <c r="D64" s="53">
        <v>511611.15124132717</v>
      </c>
      <c r="E64" s="8">
        <v>9.8205725457071E-2</v>
      </c>
      <c r="F64" s="13">
        <v>0.21278579856445101</v>
      </c>
      <c r="G64" s="14">
        <v>0.62729396362240519</v>
      </c>
      <c r="H64" s="14">
        <v>6.1714512356072622E-2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0.1083927980978472</v>
      </c>
      <c r="F65" s="8">
        <v>0.40454068422553463</v>
      </c>
      <c r="G65" s="8">
        <v>0.48673472990721811</v>
      </c>
      <c r="H65" s="13">
        <v>3.3178776940083113E-4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2194</v>
      </c>
      <c r="D66" s="53">
        <v>2789406.5324305845</v>
      </c>
      <c r="E66" s="8">
        <v>0.10814778298510436</v>
      </c>
      <c r="F66" s="8">
        <v>0.37689742558412415</v>
      </c>
      <c r="G66" s="8">
        <v>0.5032224010417885</v>
      </c>
      <c r="H66" s="8">
        <v>1.1732390388983004E-2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8">
        <v>0.10460663645992369</v>
      </c>
      <c r="F67" s="8">
        <v>0.38698627186652934</v>
      </c>
      <c r="G67" s="8">
        <v>0.50840709167354736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962</v>
      </c>
      <c r="D68" s="53">
        <v>1289914.9198447668</v>
      </c>
      <c r="E68" s="13">
        <v>6.6287773730751856E-2</v>
      </c>
      <c r="F68" s="8">
        <v>0.36767270305016653</v>
      </c>
      <c r="G68" s="8">
        <v>0.55119486169187504</v>
      </c>
      <c r="H68" s="8">
        <v>1.4844661527206447E-2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5.6516324581026504E-2</v>
      </c>
      <c r="F69" s="8">
        <v>0.3892586379620539</v>
      </c>
      <c r="G69" s="8">
        <v>0.55422503745691998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0.10363256484560526</v>
      </c>
      <c r="F70" s="8">
        <v>0.43103451338369841</v>
      </c>
      <c r="G70" s="8">
        <v>0.45710067262205439</v>
      </c>
      <c r="H70" s="8">
        <v>8.2322491486418875E-3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265</v>
      </c>
      <c r="D71" s="53">
        <v>357217.93147143483</v>
      </c>
      <c r="E71" s="8">
        <v>0.10045004774674755</v>
      </c>
      <c r="F71" s="8">
        <v>0.44271662220314795</v>
      </c>
      <c r="G71" s="8">
        <v>0.45163023766639659</v>
      </c>
      <c r="H71" s="8">
        <v>5.2030923837051357E-3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338</v>
      </c>
      <c r="D72" s="53">
        <v>442270.95271333697</v>
      </c>
      <c r="E72" s="8">
        <v>0.17187486940777938</v>
      </c>
      <c r="F72" s="8">
        <v>0.39462906802397396</v>
      </c>
      <c r="G72" s="8">
        <v>0.42535521288040817</v>
      </c>
      <c r="H72" s="8">
        <v>8.1408496878396779E-3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408</v>
      </c>
      <c r="D73" s="53">
        <v>547154.09435909486</v>
      </c>
      <c r="E73" s="8">
        <v>0.12348039287679845</v>
      </c>
      <c r="F73" s="8">
        <v>0.40769034937444909</v>
      </c>
      <c r="G73" s="8">
        <v>0.46382308899051128</v>
      </c>
      <c r="H73" s="8">
        <v>5.0061687582404809E-3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390</v>
      </c>
      <c r="D74" s="53">
        <v>519397.31939814979</v>
      </c>
      <c r="E74" s="14">
        <v>0.18509732920265198</v>
      </c>
      <c r="F74" s="13">
        <v>0.27840605020368736</v>
      </c>
      <c r="G74" s="8">
        <v>0.53246183256170743</v>
      </c>
      <c r="H74" s="8">
        <v>4.0347880319537852E-3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0" display="Vissza" xr:uid="{DBB1C456-7F14-4291-8184-7B31117BA1F8}"/>
  </hyperlinks>
  <pageMargins left="0.75" right="0.75" top="1" bottom="1" header="0.5" footer="0.5"/>
  <pageSetup orientation="portrait" horizontalDpi="300" verticalDpi="300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EC6F6-ABA5-460C-8E72-ADA862F03CD4}">
  <sheetPr codeName="Munka10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12.85546875" style="1" customWidth="1"/>
    <col min="5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369</v>
      </c>
      <c r="D1" s="65"/>
      <c r="E1" s="65"/>
      <c r="F1" s="65"/>
      <c r="G1" s="65"/>
      <c r="H1" s="65"/>
      <c r="I1" s="65"/>
    </row>
    <row r="2" spans="1:44" ht="59.1" customHeight="1" x14ac:dyDescent="0.2">
      <c r="A2" s="67"/>
      <c r="B2" s="67"/>
      <c r="C2" s="66" t="s">
        <v>1</v>
      </c>
      <c r="D2" s="66"/>
      <c r="E2" s="4" t="s">
        <v>370</v>
      </c>
      <c r="F2" s="4" t="s">
        <v>371</v>
      </c>
      <c r="G2" s="4" t="s">
        <v>372</v>
      </c>
      <c r="H2" s="4" t="s">
        <v>373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1436</v>
      </c>
      <c r="D4" s="53">
        <v>1940949.4770182988</v>
      </c>
      <c r="E4" s="8">
        <v>0.41186887590699534</v>
      </c>
      <c r="F4" s="8">
        <v>0.41860663726954495</v>
      </c>
      <c r="G4" s="8">
        <v>0.13761781604500256</v>
      </c>
      <c r="H4" s="8">
        <v>2.5039533148222732E-2</v>
      </c>
      <c r="I4" s="8">
        <v>6.8671376302376508E-3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459</v>
      </c>
      <c r="D5" s="53">
        <v>633848.66717810696</v>
      </c>
      <c r="E5" s="8">
        <v>0.39858270815193531</v>
      </c>
      <c r="F5" s="8">
        <v>0.41531829178401708</v>
      </c>
      <c r="G5" s="8">
        <v>0.15073458706127582</v>
      </c>
      <c r="H5" s="8">
        <v>3.0047239921597149E-2</v>
      </c>
      <c r="I5" s="8">
        <v>5.3171730811736066E-3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454</v>
      </c>
      <c r="D6" s="53">
        <v>574678.68315722863</v>
      </c>
      <c r="E6" s="8">
        <v>0.41204605269983624</v>
      </c>
      <c r="F6" s="8">
        <v>0.44063068849787995</v>
      </c>
      <c r="G6" s="8">
        <v>0.11721300717625031</v>
      </c>
      <c r="H6" s="8">
        <v>2.6027494947243022E-2</v>
      </c>
      <c r="I6" s="8">
        <v>4.0827566787918716E-3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310</v>
      </c>
      <c r="D7" s="53">
        <v>428378.62532125565</v>
      </c>
      <c r="E7" s="8">
        <v>0.4145615865933861</v>
      </c>
      <c r="F7" s="8">
        <v>0.38413869119254362</v>
      </c>
      <c r="G7" s="8">
        <v>0.17333258008480318</v>
      </c>
      <c r="H7" s="8">
        <v>1.9110175823262417E-2</v>
      </c>
      <c r="I7" s="8">
        <v>8.8569663060060529E-3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213</v>
      </c>
      <c r="D8" s="53">
        <v>304043.50136171136</v>
      </c>
      <c r="E8" s="8">
        <v>0.43543820155656054</v>
      </c>
      <c r="F8" s="8">
        <v>0.43239707181219172</v>
      </c>
      <c r="G8" s="8">
        <v>9.8520513832063075E-2</v>
      </c>
      <c r="H8" s="8">
        <v>2.108654976161841E-2</v>
      </c>
      <c r="I8" s="8">
        <v>1.2557663037566301E-2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1076</v>
      </c>
      <c r="D9" s="53">
        <v>1399487.2223738343</v>
      </c>
      <c r="E9" s="8">
        <v>0.39464582583852931</v>
      </c>
      <c r="F9" s="8">
        <v>0.43507335527477792</v>
      </c>
      <c r="G9" s="8">
        <v>0.13736290706500404</v>
      </c>
      <c r="H9" s="8">
        <v>2.8263884465509356E-2</v>
      </c>
      <c r="I9" s="8">
        <v>4.6540273561828044E-3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360</v>
      </c>
      <c r="D10" s="53">
        <v>541462.25464446482</v>
      </c>
      <c r="E10" s="8">
        <v>0.45638433066745632</v>
      </c>
      <c r="F10" s="8">
        <v>0.3760460317147038</v>
      </c>
      <c r="G10" s="8">
        <v>0.13827666503644426</v>
      </c>
      <c r="H10" s="8">
        <v>1.6705732536488799E-2</v>
      </c>
      <c r="I10" s="8">
        <v>1.2587240044906807E-2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215</v>
      </c>
      <c r="D11" s="53">
        <v>319097.93839643645</v>
      </c>
      <c r="E11" s="8">
        <v>0.44418051385592039</v>
      </c>
      <c r="F11" s="8">
        <v>0.39574655301581346</v>
      </c>
      <c r="G11" s="8">
        <v>0.13193145948259216</v>
      </c>
      <c r="H11" s="8">
        <v>2.1078663686629223E-2</v>
      </c>
      <c r="I11" s="8">
        <v>7.0628099590449968E-3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400</v>
      </c>
      <c r="D12" s="53">
        <v>500825.8530947424</v>
      </c>
      <c r="E12" s="8">
        <v>0.41079065028080242</v>
      </c>
      <c r="F12" s="8">
        <v>0.43874803300330628</v>
      </c>
      <c r="G12" s="8">
        <v>0.12505878634442014</v>
      </c>
      <c r="H12" s="8">
        <v>2.1198520775667255E-2</v>
      </c>
      <c r="I12" s="8">
        <v>4.204009595805208E-3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346</v>
      </c>
      <c r="D13" s="53">
        <v>526566.98758010997</v>
      </c>
      <c r="E13" s="8">
        <v>0.45858626235980943</v>
      </c>
      <c r="F13" s="8">
        <v>0.37484235023082851</v>
      </c>
      <c r="G13" s="8">
        <v>0.1364497896767512</v>
      </c>
      <c r="H13" s="8">
        <v>1.7178296053583241E-2</v>
      </c>
      <c r="I13" s="8">
        <v>1.2943301679027963E-2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102</v>
      </c>
      <c r="D14" s="53">
        <v>131163.55042381637</v>
      </c>
      <c r="E14" s="8">
        <v>0.30910822104041569</v>
      </c>
      <c r="F14" s="8">
        <v>0.49716928712346975</v>
      </c>
      <c r="G14" s="8">
        <v>0.15573365901859734</v>
      </c>
      <c r="H14" s="8">
        <v>3.0078921479276054E-2</v>
      </c>
      <c r="I14" s="8">
        <v>7.9099113382409703E-3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244</v>
      </c>
      <c r="D15" s="53">
        <v>314750.72878166963</v>
      </c>
      <c r="E15" s="8">
        <v>0.35235512401936447</v>
      </c>
      <c r="F15" s="8">
        <v>0.43516034748295707</v>
      </c>
      <c r="G15" s="8">
        <v>0.16979741582417698</v>
      </c>
      <c r="H15" s="8">
        <v>3.91396864999011E-2</v>
      </c>
      <c r="I15" s="8">
        <v>3.5474261736011146E-3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129</v>
      </c>
      <c r="D16" s="53">
        <v>148544.41874152745</v>
      </c>
      <c r="E16" s="8">
        <v>0.39732805275334182</v>
      </c>
      <c r="F16" s="8">
        <v>0.45049780118198435</v>
      </c>
      <c r="G16" s="8">
        <v>0.11213550407548477</v>
      </c>
      <c r="H16" s="8">
        <v>4.0038641989189563E-2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167</v>
      </c>
      <c r="D17" s="53">
        <v>245549.22255206329</v>
      </c>
      <c r="E17" s="8">
        <v>0.3922523024183513</v>
      </c>
      <c r="F17" s="8">
        <v>0.39976911182793357</v>
      </c>
      <c r="G17" s="8">
        <v>0.17346739253665994</v>
      </c>
      <c r="H17" s="8">
        <v>3.4511193217055557E-2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331</v>
      </c>
      <c r="D18" s="53">
        <v>479302.33493040252</v>
      </c>
      <c r="E18" s="8">
        <v>0.45588188967180637</v>
      </c>
      <c r="F18" s="8">
        <v>0.41641117525614585</v>
      </c>
      <c r="G18" s="8">
        <v>0.11162608445298776</v>
      </c>
      <c r="H18" s="8">
        <v>1.6080850619060463E-2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569</v>
      </c>
      <c r="D19" s="53">
        <v>736302.59511245298</v>
      </c>
      <c r="E19" s="8">
        <v>0.42715171058319185</v>
      </c>
      <c r="F19" s="8">
        <v>0.39831271476478575</v>
      </c>
      <c r="G19" s="8">
        <v>0.13833656584608259</v>
      </c>
      <c r="H19" s="8">
        <v>2.4798619298363706E-2</v>
      </c>
      <c r="I19" s="8">
        <v>1.1400389507574825E-2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359</v>
      </c>
      <c r="D20" s="53">
        <v>469039.00918836065</v>
      </c>
      <c r="E20" s="8">
        <v>0.35502335906093924</v>
      </c>
      <c r="F20" s="8">
        <v>0.46735492486664287</v>
      </c>
      <c r="G20" s="8">
        <v>0.13893040708785356</v>
      </c>
      <c r="H20" s="8">
        <v>2.8170583169368026E-2</v>
      </c>
      <c r="I20" s="8">
        <v>1.0520725815196816E-2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10</v>
      </c>
      <c r="D21" s="53">
        <v>10756.315235024518</v>
      </c>
      <c r="E21" s="8">
        <v>0.33110405905009832</v>
      </c>
      <c r="F21" s="8">
        <v>0.20993379126219147</v>
      </c>
      <c r="G21" s="8">
        <v>0.37098660486920099</v>
      </c>
      <c r="H21" s="8">
        <v>8.7975544818509291E-2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1224</v>
      </c>
      <c r="D22" s="53">
        <v>1637168.6161447277</v>
      </c>
      <c r="E22" s="8">
        <v>0.42318952038966223</v>
      </c>
      <c r="F22" s="8">
        <v>0.40556529875410019</v>
      </c>
      <c r="G22" s="8">
        <v>0.13896035758682293</v>
      </c>
      <c r="H22" s="8">
        <v>2.6202075271953718E-2</v>
      </c>
      <c r="I22" s="8">
        <v>6.0827479974639989E-3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212</v>
      </c>
      <c r="D23" s="53">
        <v>303780.86087357072</v>
      </c>
      <c r="E23" s="8">
        <v>0.35085843631492386</v>
      </c>
      <c r="F23" s="8">
        <v>0.48889042693492046</v>
      </c>
      <c r="G23" s="8">
        <v>0.13038244620696146</v>
      </c>
      <c r="H23" s="8">
        <v>1.8774235609577847E-2</v>
      </c>
      <c r="I23" s="8">
        <v>1.1094454933616976E-2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247</v>
      </c>
      <c r="D24" s="53">
        <v>351446.62005103414</v>
      </c>
      <c r="E24" s="8">
        <v>0.48954291135507205</v>
      </c>
      <c r="F24" s="8">
        <v>0.38671930268380561</v>
      </c>
      <c r="G24" s="8">
        <v>9.8747703820904073E-2</v>
      </c>
      <c r="H24" s="8">
        <v>2.1266099314695298E-2</v>
      </c>
      <c r="I24" s="8">
        <v>3.7239828255231379E-3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307</v>
      </c>
      <c r="D25" s="53">
        <v>487907.61460636166</v>
      </c>
      <c r="E25" s="8">
        <v>0.44514219279917433</v>
      </c>
      <c r="F25" s="8">
        <v>0.39454951859255211</v>
      </c>
      <c r="G25" s="8">
        <v>0.14358796326478501</v>
      </c>
      <c r="H25" s="8">
        <v>1.672032534348928E-2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508</v>
      </c>
      <c r="D26" s="53">
        <v>611408.45291803638</v>
      </c>
      <c r="E26" s="8">
        <v>0.40361565237172131</v>
      </c>
      <c r="F26" s="8">
        <v>0.40785076374621609</v>
      </c>
      <c r="G26" s="8">
        <v>0.15321753822758363</v>
      </c>
      <c r="H26" s="8">
        <v>2.3727466581444354E-2</v>
      </c>
      <c r="I26" s="8">
        <v>1.1588579073033782E-2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374</v>
      </c>
      <c r="D27" s="53">
        <v>490186.78944287112</v>
      </c>
      <c r="E27" s="8">
        <v>0.33335494592264953</v>
      </c>
      <c r="F27" s="8">
        <v>0.47882976032599783</v>
      </c>
      <c r="G27" s="8">
        <v>0.14008644085042118</v>
      </c>
      <c r="H27" s="8">
        <v>3.7662015281927828E-2</v>
      </c>
      <c r="I27" s="8">
        <v>1.0066837619004071E-2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321</v>
      </c>
      <c r="D28" s="53">
        <v>332320.71281512332</v>
      </c>
      <c r="E28" s="13">
        <v>0.25229369965849247</v>
      </c>
      <c r="F28" s="8">
        <v>0.51879523932417448</v>
      </c>
      <c r="G28" s="8">
        <v>0.1802229547731955</v>
      </c>
      <c r="H28" s="8">
        <v>4.5328234498614658E-2</v>
      </c>
      <c r="I28" s="8">
        <v>3.3598717455245787E-3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451</v>
      </c>
      <c r="D29" s="53">
        <v>450847.07133080828</v>
      </c>
      <c r="E29" s="8">
        <v>0.35850390323811171</v>
      </c>
      <c r="F29" s="8">
        <v>0.46370063217593027</v>
      </c>
      <c r="G29" s="8">
        <v>0.13704040218203048</v>
      </c>
      <c r="H29" s="8">
        <v>3.6686748143114768E-2</v>
      </c>
      <c r="I29" s="8">
        <v>4.0683142608125633E-3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488</v>
      </c>
      <c r="D30" s="53">
        <v>629426.78781856771</v>
      </c>
      <c r="E30" s="8">
        <v>0.45589296847617772</v>
      </c>
      <c r="F30" s="8">
        <v>0.37747869096971726</v>
      </c>
      <c r="G30" s="8">
        <v>0.13754533019602899</v>
      </c>
      <c r="H30" s="8">
        <v>2.7003688024666118E-2</v>
      </c>
      <c r="I30" s="8">
        <v>2.0793223334108603E-3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176</v>
      </c>
      <c r="D31" s="53">
        <v>528354.90505380323</v>
      </c>
      <c r="E31" s="8">
        <v>0.50532809112983568</v>
      </c>
      <c r="F31" s="8">
        <v>0.36610743305188287</v>
      </c>
      <c r="G31" s="8">
        <v>0.11139941614923239</v>
      </c>
      <c r="H31" s="54">
        <v>0</v>
      </c>
      <c r="I31" s="8">
        <v>1.7165059669049305E-2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932</v>
      </c>
      <c r="D32" s="53">
        <v>1303568.8444645014</v>
      </c>
      <c r="E32" s="8">
        <v>0.44316690195912978</v>
      </c>
      <c r="F32" s="8">
        <v>0.40467665902443367</v>
      </c>
      <c r="G32" s="8">
        <v>0.12583506487005475</v>
      </c>
      <c r="H32" s="8">
        <v>1.8752967591825414E-2</v>
      </c>
      <c r="I32" s="8">
        <v>7.568406554558078E-3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504</v>
      </c>
      <c r="D33" s="53">
        <v>637380.63255380013</v>
      </c>
      <c r="E33" s="8">
        <v>0.34785825247256258</v>
      </c>
      <c r="F33" s="8">
        <v>0.44709618451486349</v>
      </c>
      <c r="G33" s="8">
        <v>0.16171586130909774</v>
      </c>
      <c r="H33" s="8">
        <v>3.7896797049022858E-2</v>
      </c>
      <c r="I33" s="8">
        <v>5.432904654452805E-3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408</v>
      </c>
      <c r="D34" s="53">
        <v>518356.22157494526</v>
      </c>
      <c r="E34" s="8">
        <v>0.37453608158755897</v>
      </c>
      <c r="F34" s="8">
        <v>0.42689372399773862</v>
      </c>
      <c r="G34" s="8">
        <v>0.15409433719773308</v>
      </c>
      <c r="H34" s="8">
        <v>2.717199931146299E-2</v>
      </c>
      <c r="I34" s="8">
        <v>1.7303857905505815E-2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312</v>
      </c>
      <c r="D35" s="53">
        <v>410818.70112859498</v>
      </c>
      <c r="E35" s="8">
        <v>0.35845861781533622</v>
      </c>
      <c r="F35" s="8">
        <v>0.47732293258165515</v>
      </c>
      <c r="G35" s="8">
        <v>0.12272605537620422</v>
      </c>
      <c r="H35" s="8">
        <v>4.1492394226805347E-2</v>
      </c>
      <c r="I35" s="54">
        <v>0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370</v>
      </c>
      <c r="D36" s="53">
        <v>498456.55515253422</v>
      </c>
      <c r="E36" s="8">
        <v>0.46040089795843714</v>
      </c>
      <c r="F36" s="8">
        <v>0.35429361022642936</v>
      </c>
      <c r="G36" s="8">
        <v>0.15545984429443155</v>
      </c>
      <c r="H36" s="8">
        <v>2.7219980020437545E-2</v>
      </c>
      <c r="I36" s="8">
        <v>2.6256675002652992E-3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346</v>
      </c>
      <c r="D37" s="53">
        <v>513317.99916222849</v>
      </c>
      <c r="E37" s="8">
        <v>0.44518645791654521</v>
      </c>
      <c r="F37" s="8">
        <v>0.42569743630208656</v>
      </c>
      <c r="G37" s="8">
        <v>0.11557228202794162</v>
      </c>
      <c r="H37" s="8">
        <v>7.6012625783364986E-3</v>
      </c>
      <c r="I37" s="8">
        <v>5.9425611750903084E-3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132</v>
      </c>
      <c r="D38" s="53">
        <v>160876.55518079828</v>
      </c>
      <c r="E38" s="8">
        <v>0.40239675706483707</v>
      </c>
      <c r="F38" s="8">
        <v>0.42350619397701939</v>
      </c>
      <c r="G38" s="8">
        <v>0.13800463792248574</v>
      </c>
      <c r="H38" s="8">
        <v>1.235945731489157E-2</v>
      </c>
      <c r="I38" s="8">
        <v>2.3732953720766357E-2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154</v>
      </c>
      <c r="D39" s="53">
        <v>196113.28657818842</v>
      </c>
      <c r="E39" s="8">
        <v>0.3618595683965376</v>
      </c>
      <c r="F39" s="8">
        <v>0.4001792931059665</v>
      </c>
      <c r="G39" s="8">
        <v>0.16026981630388362</v>
      </c>
      <c r="H39" s="8">
        <v>5.7116828437133768E-2</v>
      </c>
      <c r="I39" s="8">
        <v>2.0574493756478511E-2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125</v>
      </c>
      <c r="D40" s="53">
        <v>164571.22669419451</v>
      </c>
      <c r="E40" s="8">
        <v>0.36872475139610733</v>
      </c>
      <c r="F40" s="8">
        <v>0.45958897142404564</v>
      </c>
      <c r="G40" s="8">
        <v>0.1594629131743491</v>
      </c>
      <c r="H40" s="8">
        <v>5.4387334484505747E-3</v>
      </c>
      <c r="I40" s="8">
        <v>6.7846305570468772E-3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146</v>
      </c>
      <c r="D41" s="53">
        <v>192518.77845471632</v>
      </c>
      <c r="E41" s="8">
        <v>0.38681344536379803</v>
      </c>
      <c r="F41" s="8">
        <v>0.47449913913407582</v>
      </c>
      <c r="G41" s="8">
        <v>9.5052343952547858E-2</v>
      </c>
      <c r="H41" s="8">
        <v>4.36350715495782E-2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163</v>
      </c>
      <c r="D42" s="53">
        <v>215095.07579564292</v>
      </c>
      <c r="E42" s="8">
        <v>0.32800658797925147</v>
      </c>
      <c r="F42" s="8">
        <v>0.48247685429872006</v>
      </c>
      <c r="G42" s="8">
        <v>0.14932372300238769</v>
      </c>
      <c r="H42" s="8">
        <v>4.0192834719640608E-2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168</v>
      </c>
      <c r="D43" s="53">
        <v>227523.56339192548</v>
      </c>
      <c r="E43" s="8">
        <v>0.41136290555785282</v>
      </c>
      <c r="F43" s="8">
        <v>0.41079630161759079</v>
      </c>
      <c r="G43" s="8">
        <v>0.14690830878244968</v>
      </c>
      <c r="H43" s="8">
        <v>3.0932484042106516E-2</v>
      </c>
      <c r="I43" s="54">
        <v>0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123</v>
      </c>
      <c r="D44" s="53">
        <v>168712.01784158437</v>
      </c>
      <c r="E44" s="8">
        <v>0.51057820797631392</v>
      </c>
      <c r="F44" s="8">
        <v>0.29446658243749047</v>
      </c>
      <c r="G44" s="8">
        <v>0.16240996133802876</v>
      </c>
      <c r="H44" s="8">
        <v>2.4787761888261331E-2</v>
      </c>
      <c r="I44" s="8">
        <v>7.7574863599053964E-3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156</v>
      </c>
      <c r="D45" s="53">
        <v>206749.08277353249</v>
      </c>
      <c r="E45" s="8">
        <v>0.41627617199806344</v>
      </c>
      <c r="F45" s="8">
        <v>0.41926622098594168</v>
      </c>
      <c r="G45" s="8">
        <v>0.14924684706760408</v>
      </c>
      <c r="H45" s="8">
        <v>1.1357318354398366E-2</v>
      </c>
      <c r="I45" s="8">
        <v>3.8534415939929429E-3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138</v>
      </c>
      <c r="D46" s="53">
        <v>188223.44988107745</v>
      </c>
      <c r="E46" s="8">
        <v>0.45532690813124288</v>
      </c>
      <c r="F46" s="8">
        <v>0.3876107843294051</v>
      </c>
      <c r="G46" s="8">
        <v>0.13953215851127304</v>
      </c>
      <c r="H46" s="8">
        <v>5.5564650974048004E-3</v>
      </c>
      <c r="I46" s="8">
        <v>1.197368393067399E-2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131</v>
      </c>
      <c r="D47" s="53">
        <v>220566.4404266433</v>
      </c>
      <c r="E47" s="8">
        <v>0.4828872204887083</v>
      </c>
      <c r="F47" s="8">
        <v>0.41861261029528002</v>
      </c>
      <c r="G47" s="8">
        <v>8.5551654190259577E-2</v>
      </c>
      <c r="H47" s="8">
        <v>1.2948515025752278E-2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387</v>
      </c>
      <c r="D48" s="53">
        <v>492039.44327619509</v>
      </c>
      <c r="E48" s="8">
        <v>0.34571060493675432</v>
      </c>
      <c r="F48" s="8">
        <v>0.40906502651931165</v>
      </c>
      <c r="G48" s="8">
        <v>0.18796398589802643</v>
      </c>
      <c r="H48" s="8">
        <v>4.0151841282134317E-2</v>
      </c>
      <c r="I48" s="8">
        <v>1.7108541363773305E-2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1049</v>
      </c>
      <c r="D49" s="53">
        <v>1448910.0337421033</v>
      </c>
      <c r="E49" s="8">
        <v>0.43433574966605076</v>
      </c>
      <c r="F49" s="8">
        <v>0.42184689976491596</v>
      </c>
      <c r="G49" s="8">
        <v>0.12052061828346101</v>
      </c>
      <c r="H49" s="8">
        <v>1.9907501822838392E-2</v>
      </c>
      <c r="I49" s="8">
        <v>3.3892304627367526E-3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309</v>
      </c>
      <c r="D50" s="53">
        <v>360443.27090084966</v>
      </c>
      <c r="E50" s="13">
        <v>0.28332461479092308</v>
      </c>
      <c r="F50" s="8">
        <v>0.45801290552330648</v>
      </c>
      <c r="G50" s="8">
        <v>0.19299117609078348</v>
      </c>
      <c r="H50" s="8">
        <v>5.3442541176141403E-2</v>
      </c>
      <c r="I50" s="8">
        <v>1.2228762418846685E-2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1127</v>
      </c>
      <c r="D51" s="53">
        <v>1580506.2061174477</v>
      </c>
      <c r="E51" s="8">
        <v>0.44118411285631931</v>
      </c>
      <c r="F51" s="8">
        <v>0.40961981762378441</v>
      </c>
      <c r="G51" s="8">
        <v>0.12498961190482326</v>
      </c>
      <c r="H51" s="8">
        <v>1.8562068474322367E-2</v>
      </c>
      <c r="I51" s="8">
        <v>5.6443891407542126E-3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298</v>
      </c>
      <c r="D52" s="53">
        <v>356238.57750906853</v>
      </c>
      <c r="E52" s="13">
        <v>0.27809124869674062</v>
      </c>
      <c r="F52" s="8">
        <v>0.48673375435778221</v>
      </c>
      <c r="G52" s="8">
        <v>0.17463872576265888</v>
      </c>
      <c r="H52" s="8">
        <v>5.4489629510366948E-2</v>
      </c>
      <c r="I52" s="8">
        <v>6.0466416724521436E-3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1138</v>
      </c>
      <c r="D53" s="53">
        <v>1584710.8995092288</v>
      </c>
      <c r="E53" s="8">
        <v>0.44194171230553281</v>
      </c>
      <c r="F53" s="8">
        <v>0.40329185191101402</v>
      </c>
      <c r="G53" s="8">
        <v>0.12929561909413062</v>
      </c>
      <c r="H53" s="8">
        <v>1.8419233862842506E-2</v>
      </c>
      <c r="I53" s="8">
        <v>7.0515828264838421E-3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1333</v>
      </c>
      <c r="D54" s="53">
        <v>1788244.2230069761</v>
      </c>
      <c r="E54" s="8">
        <v>0.41741931675490723</v>
      </c>
      <c r="F54" s="8">
        <v>0.41123176150387031</v>
      </c>
      <c r="G54" s="8">
        <v>0.13929822985612653</v>
      </c>
      <c r="H54" s="8">
        <v>2.7177758017359843E-2</v>
      </c>
      <c r="I54" s="8">
        <v>4.8729338677398482E-3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103</v>
      </c>
      <c r="D55" s="53">
        <v>152705.25401132181</v>
      </c>
      <c r="E55" s="8">
        <v>0.34687082560622501</v>
      </c>
      <c r="F55" s="8">
        <v>0.50496960538578162</v>
      </c>
      <c r="G55" s="8">
        <v>0.11793944735062438</v>
      </c>
      <c r="H55" s="54">
        <v>0</v>
      </c>
      <c r="I55" s="8">
        <v>3.0220121657369269E-2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81</v>
      </c>
      <c r="D56" s="53">
        <v>102600.69938575325</v>
      </c>
      <c r="E56" s="8">
        <v>0.31022418996020895</v>
      </c>
      <c r="F56" s="8">
        <v>0.51618536411128035</v>
      </c>
      <c r="G56" s="8">
        <v>0.14377055671059394</v>
      </c>
      <c r="H56" s="8">
        <v>2.9819889217916878E-2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1046</v>
      </c>
      <c r="D57" s="53">
        <v>1477905.5067316957</v>
      </c>
      <c r="E57" s="8">
        <v>0.45027574937803366</v>
      </c>
      <c r="F57" s="8">
        <v>0.40222171297484621</v>
      </c>
      <c r="G57" s="8">
        <v>0.12368578154258396</v>
      </c>
      <c r="H57" s="8">
        <v>1.7780516286722357E-2</v>
      </c>
      <c r="I57" s="8">
        <v>6.036239817816382E-3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92</v>
      </c>
      <c r="D58" s="53">
        <v>106805.39277753446</v>
      </c>
      <c r="E58" s="8">
        <v>0.32662057577442849</v>
      </c>
      <c r="F58" s="8">
        <v>0.41809975800639132</v>
      </c>
      <c r="G58" s="8">
        <v>0.20692100479511122</v>
      </c>
      <c r="H58" s="8">
        <v>2.7257403906938035E-2</v>
      </c>
      <c r="I58" s="8">
        <v>2.1101257517131003E-2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217</v>
      </c>
      <c r="D59" s="53">
        <v>253637.87812331546</v>
      </c>
      <c r="E59" s="13">
        <v>0.26509294469204353</v>
      </c>
      <c r="F59" s="8">
        <v>0.47482009311324108</v>
      </c>
      <c r="G59" s="8">
        <v>0.18712540857570345</v>
      </c>
      <c r="H59" s="8">
        <v>6.4468945795451385E-2</v>
      </c>
      <c r="I59" s="8">
        <v>8.4926078235607102E-3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215</v>
      </c>
      <c r="D60" s="53">
        <v>249316.45185701043</v>
      </c>
      <c r="E60" s="13">
        <v>0.26968782644040629</v>
      </c>
      <c r="F60" s="8">
        <v>0.47087050408648928</v>
      </c>
      <c r="G60" s="8">
        <v>0.18521546616133805</v>
      </c>
      <c r="H60" s="8">
        <v>6.5586392292248316E-2</v>
      </c>
      <c r="I60" s="8">
        <v>8.6398110195183182E-3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1221</v>
      </c>
      <c r="D61" s="53">
        <v>1691633.0251612864</v>
      </c>
      <c r="E61" s="8">
        <v>0.43282381958985305</v>
      </c>
      <c r="F61" s="8">
        <v>0.41090387807690865</v>
      </c>
      <c r="G61" s="8">
        <v>0.13060277373545415</v>
      </c>
      <c r="H61" s="8">
        <v>1.9063651319614808E-2</v>
      </c>
      <c r="I61" s="8">
        <v>6.6058772781736165E-3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1009</v>
      </c>
      <c r="D62" s="53">
        <v>1345086.9108921823</v>
      </c>
      <c r="E62" s="8">
        <v>0.40788117739951835</v>
      </c>
      <c r="F62" s="8">
        <v>0.41512733835315641</v>
      </c>
      <c r="G62" s="8">
        <v>0.13985612936902456</v>
      </c>
      <c r="H62" s="8">
        <v>2.7226131106894202E-2</v>
      </c>
      <c r="I62" s="8">
        <v>9.9092237714079115E-3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427</v>
      </c>
      <c r="D63" s="53">
        <v>595862.566126119</v>
      </c>
      <c r="E63" s="8">
        <v>0.42087061787219732</v>
      </c>
      <c r="F63" s="8">
        <v>0.42646072929942186</v>
      </c>
      <c r="G63" s="8">
        <v>0.13256509730451924</v>
      </c>
      <c r="H63" s="8">
        <v>2.0103555523862136E-2</v>
      </c>
      <c r="I63" s="54">
        <v>0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111</v>
      </c>
      <c r="D64" s="53">
        <v>159106.73163094567</v>
      </c>
      <c r="E64" s="8">
        <v>0.3574891024233316</v>
      </c>
      <c r="F64" s="8">
        <v>0.39932942595034043</v>
      </c>
      <c r="G64" s="8">
        <v>0.17326561414256314</v>
      </c>
      <c r="H64" s="8">
        <v>6.1690051047152791E-2</v>
      </c>
      <c r="I64" s="8">
        <v>8.2258064366124758E-3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1325</v>
      </c>
      <c r="D65" s="53">
        <v>1781842.7453873518</v>
      </c>
      <c r="E65" s="8">
        <v>0.4167246287775645</v>
      </c>
      <c r="F65" s="8">
        <v>0.42032796430353692</v>
      </c>
      <c r="G65" s="8">
        <v>0.13443470425815995</v>
      </c>
      <c r="H65" s="8">
        <v>2.1766885137854942E-2</v>
      </c>
      <c r="I65" s="8">
        <v>6.7458175228876528E-3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1057</v>
      </c>
      <c r="D66" s="53">
        <v>1352988.2733071574</v>
      </c>
      <c r="E66" s="8">
        <v>0.38649442985667887</v>
      </c>
      <c r="F66" s="8">
        <v>0.44251354728299203</v>
      </c>
      <c r="G66" s="8">
        <v>0.13657906505887893</v>
      </c>
      <c r="H66" s="8">
        <v>2.6117770975959593E-2</v>
      </c>
      <c r="I66" s="8">
        <v>8.2951868254935654E-3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379</v>
      </c>
      <c r="D67" s="53">
        <v>587961.2037111423</v>
      </c>
      <c r="E67" s="8">
        <v>0.47025934067073805</v>
      </c>
      <c r="F67" s="8">
        <v>0.36359319642507665</v>
      </c>
      <c r="G67" s="8">
        <v>0.1400081402606829</v>
      </c>
      <c r="H67" s="8">
        <v>2.2558343696340327E-2</v>
      </c>
      <c r="I67" s="8">
        <v>3.5809789471619967E-3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405</v>
      </c>
      <c r="D68" s="53">
        <v>559772.09362265537</v>
      </c>
      <c r="E68" s="8">
        <v>0.43363459348467048</v>
      </c>
      <c r="F68" s="8">
        <v>0.4253115166772668</v>
      </c>
      <c r="G68" s="8">
        <v>0.1135820720282025</v>
      </c>
      <c r="H68" s="8">
        <v>2.5133757031073588E-2</v>
      </c>
      <c r="I68" s="8">
        <v>2.3380607787862702E-3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154</v>
      </c>
      <c r="D69" s="53">
        <v>191926.86324619383</v>
      </c>
      <c r="E69" s="13">
        <v>0.24064968909581352</v>
      </c>
      <c r="F69" s="14">
        <v>0.57949282239265332</v>
      </c>
      <c r="G69" s="8">
        <v>0.1643360491306376</v>
      </c>
      <c r="H69" s="8">
        <v>1.5521439380895587E-2</v>
      </c>
      <c r="I69" s="54"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160</v>
      </c>
      <c r="D70" s="53">
        <v>213298.75051976152</v>
      </c>
      <c r="E70" s="8">
        <v>0.30782106028460154</v>
      </c>
      <c r="F70" s="8">
        <v>0.29529809866247181</v>
      </c>
      <c r="G70" s="14">
        <v>0.3349897902911137</v>
      </c>
      <c r="H70" s="8">
        <v>5.1324987473933985E-2</v>
      </c>
      <c r="I70" s="8">
        <v>1.0566063287877896E-2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137</v>
      </c>
      <c r="D71" s="53">
        <v>194028.87428372921</v>
      </c>
      <c r="E71" s="14">
        <v>0.58848594193295778</v>
      </c>
      <c r="F71" s="8">
        <v>0.32098221932967907</v>
      </c>
      <c r="G71" s="8">
        <v>7.2900159547833895E-2</v>
      </c>
      <c r="H71" s="8">
        <v>1.1877097673958861E-2</v>
      </c>
      <c r="I71" s="8">
        <v>5.7545815155706052E-3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187</v>
      </c>
      <c r="D72" s="53">
        <v>250548.23612379812</v>
      </c>
      <c r="E72" s="8">
        <v>0.35166971286932347</v>
      </c>
      <c r="F72" s="14">
        <v>0.56628097560226742</v>
      </c>
      <c r="G72" s="13">
        <v>5.3200851338301443E-2</v>
      </c>
      <c r="H72" s="8">
        <v>1.6884937389160994E-2</v>
      </c>
      <c r="I72" s="8">
        <v>1.1963522800947082E-2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212</v>
      </c>
      <c r="D73" s="53">
        <v>290632.24642652931</v>
      </c>
      <c r="E73" s="8">
        <v>0.33035296690657867</v>
      </c>
      <c r="F73" s="8">
        <v>0.44184021665002154</v>
      </c>
      <c r="G73" s="8">
        <v>0.18243577216681653</v>
      </c>
      <c r="H73" s="8">
        <v>2.5922880908271731E-2</v>
      </c>
      <c r="I73" s="8">
        <v>1.9448163368312878E-2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181</v>
      </c>
      <c r="D74" s="53">
        <v>240742.41279563622</v>
      </c>
      <c r="E74" s="14">
        <v>0.60866064200331005</v>
      </c>
      <c r="F74" s="13">
        <v>0.28094894713450957</v>
      </c>
      <c r="G74" s="8">
        <v>8.3242141708448666E-2</v>
      </c>
      <c r="H74" s="8">
        <v>2.7148269153731693E-2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1" display="Vissza" xr:uid="{ACD005D9-C254-4EDF-8EB2-FC6CC9E0C658}"/>
  </hyperlinks>
  <pageMargins left="0.75" right="0.75" top="1" bottom="1" header="0.5" footer="0.5"/>
  <pageSetup orientation="portrait" horizontalDpi="300" verticalDpi="300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1BEE5-4C6D-436C-B9D7-E1FDB6575FD9}">
  <sheetPr codeName="Munka10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17" width="13.5703125" style="1" customWidth="1"/>
    <col min="18" max="18" width="10.5703125" style="1" customWidth="1"/>
    <col min="19" max="19" width="13.5703125" style="1" customWidth="1"/>
    <col min="2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374</v>
      </c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44" ht="84" customHeight="1" x14ac:dyDescent="0.2">
      <c r="A2" s="67"/>
      <c r="B2" s="67"/>
      <c r="C2" s="66" t="s">
        <v>1</v>
      </c>
      <c r="D2" s="66"/>
      <c r="E2" s="4" t="s">
        <v>375</v>
      </c>
      <c r="F2" s="4" t="s">
        <v>376</v>
      </c>
      <c r="G2" s="4" t="s">
        <v>377</v>
      </c>
      <c r="H2" s="4" t="s">
        <v>378</v>
      </c>
      <c r="I2" s="4" t="s">
        <v>379</v>
      </c>
      <c r="J2" s="4" t="s">
        <v>380</v>
      </c>
      <c r="K2" s="4" t="s">
        <v>381</v>
      </c>
      <c r="L2" s="4" t="s">
        <v>382</v>
      </c>
      <c r="M2" s="4" t="s">
        <v>383</v>
      </c>
      <c r="N2" s="4" t="s">
        <v>384</v>
      </c>
      <c r="O2" s="4" t="s">
        <v>385</v>
      </c>
      <c r="P2" s="4" t="s">
        <v>386</v>
      </c>
      <c r="Q2" s="4" t="s">
        <v>387</v>
      </c>
      <c r="R2" s="4" t="s">
        <v>388</v>
      </c>
      <c r="S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  <c r="N3" s="5" t="s">
        <v>447</v>
      </c>
      <c r="O3" s="5" t="s">
        <v>447</v>
      </c>
      <c r="P3" s="5" t="s">
        <v>447</v>
      </c>
      <c r="Q3" s="5" t="s">
        <v>447</v>
      </c>
      <c r="R3" s="5" t="s">
        <v>447</v>
      </c>
      <c r="S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0.26643364828119215</v>
      </c>
      <c r="F4" s="8">
        <v>0.12459999415314686</v>
      </c>
      <c r="G4" s="8">
        <v>0.18757478012584247</v>
      </c>
      <c r="H4" s="8">
        <v>5.7060720627221367E-2</v>
      </c>
      <c r="I4" s="8">
        <v>3.4781190538953788E-2</v>
      </c>
      <c r="J4" s="8">
        <v>0.13921223178724587</v>
      </c>
      <c r="K4" s="8">
        <v>7.3987234198411203E-2</v>
      </c>
      <c r="L4" s="8">
        <v>0.1562635718133876</v>
      </c>
      <c r="M4" s="8">
        <v>0.20905718251191888</v>
      </c>
      <c r="N4" s="8">
        <v>0.15468814667613751</v>
      </c>
      <c r="O4" s="8">
        <v>0.24279353265555817</v>
      </c>
      <c r="P4" s="8">
        <v>9.9120742113836077E-2</v>
      </c>
      <c r="Q4" s="8">
        <v>1.6713629426502981E-3</v>
      </c>
      <c r="R4" s="8">
        <v>0.21155349022995457</v>
      </c>
      <c r="S4" s="8">
        <v>4.2010295515934604E-3</v>
      </c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0.16599432889241916</v>
      </c>
      <c r="F5" s="13">
        <v>8.2936887174570068E-2</v>
      </c>
      <c r="G5" s="13">
        <v>0.13242834726531469</v>
      </c>
      <c r="H5" s="8">
        <v>3.8531300389138219E-2</v>
      </c>
      <c r="I5" s="8">
        <v>2.7083875927719752E-2</v>
      </c>
      <c r="J5" s="8">
        <v>0.11963978080499366</v>
      </c>
      <c r="K5" s="8">
        <v>5.3986976491136228E-2</v>
      </c>
      <c r="L5" s="8">
        <v>0.13319830359526319</v>
      </c>
      <c r="M5" s="8">
        <v>0.18688962089128613</v>
      </c>
      <c r="N5" s="8">
        <v>0.13894963698348139</v>
      </c>
      <c r="O5" s="8">
        <v>0.25638478286305261</v>
      </c>
      <c r="P5" s="13">
        <v>6.5573484977457713E-2</v>
      </c>
      <c r="Q5" s="8">
        <v>2.4188002065099259E-3</v>
      </c>
      <c r="R5" s="14">
        <v>0.27360748329712342</v>
      </c>
      <c r="S5" s="8">
        <v>4.2111476525251131E-3</v>
      </c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0.27660221243725913</v>
      </c>
      <c r="F6" s="8">
        <v>0.1213117902586226</v>
      </c>
      <c r="G6" s="8">
        <v>0.18943161008774217</v>
      </c>
      <c r="H6" s="8">
        <v>5.4961235322244353E-2</v>
      </c>
      <c r="I6" s="8">
        <v>3.493773924705721E-2</v>
      </c>
      <c r="J6" s="8">
        <v>0.15330256620165472</v>
      </c>
      <c r="K6" s="8">
        <v>7.1544787397752316E-2</v>
      </c>
      <c r="L6" s="8">
        <v>0.16024801036865155</v>
      </c>
      <c r="M6" s="8">
        <v>0.24461926528864808</v>
      </c>
      <c r="N6" s="8">
        <v>0.15292409350070135</v>
      </c>
      <c r="O6" s="8">
        <v>0.22651060604283221</v>
      </c>
      <c r="P6" s="8">
        <v>9.7720783971916358E-2</v>
      </c>
      <c r="Q6" s="8">
        <v>2.9000930302938255E-3</v>
      </c>
      <c r="R6" s="8">
        <v>0.19811228952884063</v>
      </c>
      <c r="S6" s="8">
        <v>5.5437506192943069E-3</v>
      </c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4">
        <v>0.35099671278878558</v>
      </c>
      <c r="F7" s="8">
        <v>0.15167288392019945</v>
      </c>
      <c r="G7" s="8">
        <v>0.23040320190180338</v>
      </c>
      <c r="H7" s="8">
        <v>6.7962734441165573E-2</v>
      </c>
      <c r="I7" s="8">
        <v>2.9674429664300075E-2</v>
      </c>
      <c r="J7" s="8">
        <v>0.14664464675084382</v>
      </c>
      <c r="K7" s="8">
        <v>0.10044861561966922</v>
      </c>
      <c r="L7" s="8">
        <v>0.15434685949537991</v>
      </c>
      <c r="M7" s="8">
        <v>0.19809027169057869</v>
      </c>
      <c r="N7" s="8">
        <v>0.17161616491835224</v>
      </c>
      <c r="O7" s="8">
        <v>0.24543694642995856</v>
      </c>
      <c r="P7" s="8">
        <v>0.14138882681082351</v>
      </c>
      <c r="Q7" s="54">
        <v>0</v>
      </c>
      <c r="R7" s="8">
        <v>0.17230866047271781</v>
      </c>
      <c r="S7" s="8">
        <v>1.7143477663795631E-3</v>
      </c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0.36430793576491888</v>
      </c>
      <c r="F8" s="14">
        <v>0.19086357267382717</v>
      </c>
      <c r="G8" s="8">
        <v>0.25351478127041416</v>
      </c>
      <c r="H8" s="8">
        <v>8.9372903583332913E-2</v>
      </c>
      <c r="I8" s="8">
        <v>6.0200021210011133E-2</v>
      </c>
      <c r="J8" s="8">
        <v>0.14862404144006133</v>
      </c>
      <c r="K8" s="8">
        <v>8.7956174225373773E-2</v>
      </c>
      <c r="L8" s="8">
        <v>0.20648286771314342</v>
      </c>
      <c r="M8" s="8">
        <v>0.21092704511367327</v>
      </c>
      <c r="N8" s="8">
        <v>0.17101369521113202</v>
      </c>
      <c r="O8" s="8">
        <v>0.23717911786877294</v>
      </c>
      <c r="P8" s="8">
        <v>0.12054708389730813</v>
      </c>
      <c r="Q8" s="54">
        <v>0</v>
      </c>
      <c r="R8" s="13">
        <v>0.14573500939258438</v>
      </c>
      <c r="S8" s="8">
        <v>5.2500556627199744E-3</v>
      </c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0.22768941478453553</v>
      </c>
      <c r="F9" s="8">
        <v>0.10477598927441097</v>
      </c>
      <c r="G9" s="8">
        <v>0.16514778629109647</v>
      </c>
      <c r="H9" s="8">
        <v>5.0255644025576987E-2</v>
      </c>
      <c r="I9" s="8">
        <v>3.2011720072230451E-2</v>
      </c>
      <c r="J9" s="8">
        <v>0.1384807919346141</v>
      </c>
      <c r="K9" s="8">
        <v>6.5718855807630955E-2</v>
      </c>
      <c r="L9" s="8">
        <v>0.14814678978504114</v>
      </c>
      <c r="M9" s="8">
        <v>0.2157892918639035</v>
      </c>
      <c r="N9" s="8">
        <v>0.14407722321261443</v>
      </c>
      <c r="O9" s="8">
        <v>0.23994065903579753</v>
      </c>
      <c r="P9" s="8">
        <v>8.1700705087936087E-2</v>
      </c>
      <c r="Q9" s="8">
        <v>2.2818752511310769E-3</v>
      </c>
      <c r="R9" s="8">
        <v>0.23250417848829194</v>
      </c>
      <c r="S9" s="8">
        <v>4.0846337363628733E-3</v>
      </c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4">
        <v>0.37250141335023984</v>
      </c>
      <c r="F10" s="14">
        <v>0.1788709837285859</v>
      </c>
      <c r="G10" s="14">
        <v>0.24897181649963096</v>
      </c>
      <c r="H10" s="8">
        <v>7.5690570829894166E-2</v>
      </c>
      <c r="I10" s="8">
        <v>4.2363003787509318E-2</v>
      </c>
      <c r="J10" s="8">
        <v>0.14121465081710702</v>
      </c>
      <c r="K10" s="8">
        <v>9.6623077974517052E-2</v>
      </c>
      <c r="L10" s="8">
        <v>0.17848439931726898</v>
      </c>
      <c r="M10" s="8">
        <v>0.19062709037376652</v>
      </c>
      <c r="N10" s="8">
        <v>0.18373703564671773</v>
      </c>
      <c r="O10" s="8">
        <v>0.25060367371560915</v>
      </c>
      <c r="P10" s="14">
        <v>0.1468105330324446</v>
      </c>
      <c r="Q10" s="54">
        <v>0</v>
      </c>
      <c r="R10" s="13">
        <v>0.15419804711834964</v>
      </c>
      <c r="S10" s="8">
        <v>4.5196793962461726E-3</v>
      </c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0.2538822134681214</v>
      </c>
      <c r="F11" s="8">
        <v>0.13170607416973446</v>
      </c>
      <c r="G11" s="8">
        <v>0.19731221485653749</v>
      </c>
      <c r="H11" s="8">
        <v>6.7048733938225816E-2</v>
      </c>
      <c r="I11" s="8">
        <v>3.5178783225310553E-2</v>
      </c>
      <c r="J11" s="13">
        <v>8.0561349603207044E-2</v>
      </c>
      <c r="K11" s="8">
        <v>6.0121398560118215E-2</v>
      </c>
      <c r="L11" s="8">
        <v>0.12460493824756842</v>
      </c>
      <c r="M11" s="8">
        <v>0.19100300878638804</v>
      </c>
      <c r="N11" s="8">
        <v>0.16010846896841316</v>
      </c>
      <c r="O11" s="8">
        <v>0.20223072751431709</v>
      </c>
      <c r="P11" s="8">
        <v>0.113108253040814</v>
      </c>
      <c r="Q11" s="54">
        <v>0</v>
      </c>
      <c r="R11" s="8">
        <v>0.23440925470557306</v>
      </c>
      <c r="S11" s="8">
        <v>5.5041770061392244E-3</v>
      </c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0.33945311975380349</v>
      </c>
      <c r="F12" s="8">
        <v>0.15289702975003405</v>
      </c>
      <c r="G12" s="8">
        <v>0.23242818311145233</v>
      </c>
      <c r="H12" s="8">
        <v>7.4107188519819248E-2</v>
      </c>
      <c r="I12" s="8">
        <v>3.4015275474532855E-2</v>
      </c>
      <c r="J12" s="8">
        <v>0.15541266013295985</v>
      </c>
      <c r="K12" s="8">
        <v>8.5308967423263521E-2</v>
      </c>
      <c r="L12" s="8">
        <v>0.17786300515222064</v>
      </c>
      <c r="M12" s="8">
        <v>0.25461872991987483</v>
      </c>
      <c r="N12" s="8">
        <v>0.15184159007843995</v>
      </c>
      <c r="O12" s="8">
        <v>0.20662353911868231</v>
      </c>
      <c r="P12" s="8">
        <v>0.12356829764731604</v>
      </c>
      <c r="Q12" s="8">
        <v>1.1457808397231702E-3</v>
      </c>
      <c r="R12" s="8">
        <v>0.16362056303609399</v>
      </c>
      <c r="S12" s="8">
        <v>2.7363284460314831E-3</v>
      </c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4">
        <v>0.37573879423451573</v>
      </c>
      <c r="F13" s="14">
        <v>0.18052333527770525</v>
      </c>
      <c r="G13" s="14">
        <v>0.25051741451558163</v>
      </c>
      <c r="H13" s="8">
        <v>7.7730216680821321E-2</v>
      </c>
      <c r="I13" s="8">
        <v>4.2540021601581296E-2</v>
      </c>
      <c r="J13" s="8">
        <v>0.14101007464021789</v>
      </c>
      <c r="K13" s="8">
        <v>9.8061782420181917E-2</v>
      </c>
      <c r="L13" s="8">
        <v>0.18154806070902871</v>
      </c>
      <c r="M13" s="8">
        <v>0.18514636161899423</v>
      </c>
      <c r="N13" s="8">
        <v>0.18343742955270059</v>
      </c>
      <c r="O13" s="8">
        <v>0.25220062508911084</v>
      </c>
      <c r="P13" s="14">
        <v>0.14783233927378345</v>
      </c>
      <c r="Q13" s="54">
        <v>0</v>
      </c>
      <c r="R13" s="13">
        <v>0.15638543393868684</v>
      </c>
      <c r="S13" s="8">
        <v>4.6414719158030951E-3</v>
      </c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3">
        <v>0.13394730090082752</v>
      </c>
      <c r="F14" s="13">
        <v>2.7717905661212169E-2</v>
      </c>
      <c r="G14" s="13">
        <v>5.2839582967426121E-2</v>
      </c>
      <c r="H14" s="13">
        <v>9.6958508833398602E-3</v>
      </c>
      <c r="I14" s="8">
        <v>4.3630806979583193E-2</v>
      </c>
      <c r="J14" s="8">
        <v>0.14983529152464364</v>
      </c>
      <c r="K14" s="8">
        <v>3.4397302432716312E-2</v>
      </c>
      <c r="L14" s="8">
        <v>0.12104790483667553</v>
      </c>
      <c r="M14" s="8">
        <v>0.21963790156602403</v>
      </c>
      <c r="N14" s="8">
        <v>0.1281386268558003</v>
      </c>
      <c r="O14" s="8">
        <v>0.2552454327984659</v>
      </c>
      <c r="P14" s="13">
        <v>2.167110637310115E-2</v>
      </c>
      <c r="Q14" s="8">
        <v>7.9210275486349957E-3</v>
      </c>
      <c r="R14" s="8">
        <v>0.30314308090675857</v>
      </c>
      <c r="S14" s="8">
        <v>1.2285051804613622E-2</v>
      </c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8.025616066899556E-2</v>
      </c>
      <c r="F15" s="13">
        <v>3.5360582671423613E-2</v>
      </c>
      <c r="G15" s="13">
        <v>6.91315233472138E-2</v>
      </c>
      <c r="H15" s="13">
        <v>1.0711396351899322E-2</v>
      </c>
      <c r="I15" s="8">
        <v>1.918696810038371E-2</v>
      </c>
      <c r="J15" s="8">
        <v>0.15776236305238087</v>
      </c>
      <c r="K15" s="8">
        <v>4.8002600898947895E-2</v>
      </c>
      <c r="L15" s="8">
        <v>0.14158147730962459</v>
      </c>
      <c r="M15" s="8">
        <v>0.18287684546699179</v>
      </c>
      <c r="N15" s="8">
        <v>0.11830834489989787</v>
      </c>
      <c r="O15" s="8">
        <v>0.30921424314515672</v>
      </c>
      <c r="P15" s="13">
        <v>1.9201405818276476E-2</v>
      </c>
      <c r="Q15" s="8">
        <v>4.7784371462972763E-3</v>
      </c>
      <c r="R15" s="14">
        <v>0.3118469327191602</v>
      </c>
      <c r="S15" s="8">
        <v>2.9497454834638941E-3</v>
      </c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0.23933793016392374</v>
      </c>
      <c r="F16" s="8">
        <v>0.12094410140494011</v>
      </c>
      <c r="G16" s="8">
        <v>0.20383621157771523</v>
      </c>
      <c r="H16" s="8">
        <v>5.9403284401101618E-2</v>
      </c>
      <c r="I16" s="8">
        <v>3.9136548520566784E-2</v>
      </c>
      <c r="J16" s="8">
        <v>0.16430650414046982</v>
      </c>
      <c r="K16" s="8">
        <v>8.3727318147335195E-2</v>
      </c>
      <c r="L16" s="8">
        <v>0.1371263153054256</v>
      </c>
      <c r="M16" s="8">
        <v>0.23963727745938626</v>
      </c>
      <c r="N16" s="8">
        <v>0.16282434052599848</v>
      </c>
      <c r="O16" s="8">
        <v>0.25403727421899042</v>
      </c>
      <c r="P16" s="8">
        <v>7.6376425159661768E-2</v>
      </c>
      <c r="Q16" s="54">
        <v>0</v>
      </c>
      <c r="R16" s="8">
        <v>0.18355096750962338</v>
      </c>
      <c r="S16" s="54">
        <v>0</v>
      </c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0.27770838068031267</v>
      </c>
      <c r="F17" s="8">
        <v>0.16319787324451596</v>
      </c>
      <c r="G17" s="8">
        <v>0.26226186123663869</v>
      </c>
      <c r="H17" s="8">
        <v>8.884648310241218E-2</v>
      </c>
      <c r="I17" s="8">
        <v>4.6856197836036756E-2</v>
      </c>
      <c r="J17" s="8">
        <v>0.11911296789980554</v>
      </c>
      <c r="K17" s="8">
        <v>8.3723968001404817E-2</v>
      </c>
      <c r="L17" s="8">
        <v>0.1657292820157249</v>
      </c>
      <c r="M17" s="8">
        <v>0.1905734373231468</v>
      </c>
      <c r="N17" s="8">
        <v>0.11041069424696408</v>
      </c>
      <c r="O17" s="8">
        <v>0.19191543130243169</v>
      </c>
      <c r="P17" s="8">
        <v>7.9065487072574353E-2</v>
      </c>
      <c r="Q17" s="54">
        <v>0</v>
      </c>
      <c r="R17" s="8">
        <v>0.21404129961914148</v>
      </c>
      <c r="S17" s="8">
        <v>1.9226079690275804E-3</v>
      </c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0.29751692312168915</v>
      </c>
      <c r="F18" s="8">
        <v>0.1424973127122757</v>
      </c>
      <c r="G18" s="8">
        <v>0.17110772178505351</v>
      </c>
      <c r="H18" s="8">
        <v>8.0004357986338259E-2</v>
      </c>
      <c r="I18" s="8">
        <v>2.5465065592962636E-2</v>
      </c>
      <c r="J18" s="8">
        <v>0.12030744250612053</v>
      </c>
      <c r="K18" s="8">
        <v>8.6688199079864428E-2</v>
      </c>
      <c r="L18" s="8">
        <v>0.13438507452815171</v>
      </c>
      <c r="M18" s="8">
        <v>0.22055937301895054</v>
      </c>
      <c r="N18" s="8">
        <v>0.1511265380216073</v>
      </c>
      <c r="O18" s="8">
        <v>0.24974537548554612</v>
      </c>
      <c r="P18" s="8">
        <v>0.12616411195436175</v>
      </c>
      <c r="Q18" s="8">
        <v>1.0933384182375797E-3</v>
      </c>
      <c r="R18" s="8">
        <v>0.19377302938404825</v>
      </c>
      <c r="S18" s="8">
        <v>5.0411075463113533E-3</v>
      </c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0.27591223519797226</v>
      </c>
      <c r="F19" s="8">
        <v>0.13761350856169502</v>
      </c>
      <c r="G19" s="8">
        <v>0.19962984095975936</v>
      </c>
      <c r="H19" s="8">
        <v>5.0569049180887851E-2</v>
      </c>
      <c r="I19" s="8">
        <v>4.7043648692599298E-2</v>
      </c>
      <c r="J19" s="8">
        <v>0.16682240858909214</v>
      </c>
      <c r="K19" s="8">
        <v>8.0110922990253158E-2</v>
      </c>
      <c r="L19" s="8">
        <v>0.16550497276115425</v>
      </c>
      <c r="M19" s="8">
        <v>0.20608298752858917</v>
      </c>
      <c r="N19" s="8">
        <v>0.1409811298562384</v>
      </c>
      <c r="O19" s="8">
        <v>0.24575664523028884</v>
      </c>
      <c r="P19" s="8">
        <v>8.7476874572623209E-2</v>
      </c>
      <c r="Q19" s="8">
        <v>1.3192948323026371E-3</v>
      </c>
      <c r="R19" s="8">
        <v>0.19435251882179666</v>
      </c>
      <c r="S19" s="8">
        <v>4.6014349432574285E-3</v>
      </c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0.22731036766855156</v>
      </c>
      <c r="F20" s="13">
        <v>7.2505255232510196E-2</v>
      </c>
      <c r="G20" s="8">
        <v>0.15080180444121721</v>
      </c>
      <c r="H20" s="8">
        <v>3.2203016086786392E-2</v>
      </c>
      <c r="I20" s="8">
        <v>2.015064331437438E-2</v>
      </c>
      <c r="J20" s="8">
        <v>0.12405577922513981</v>
      </c>
      <c r="K20" s="8">
        <v>4.9637581085202866E-2</v>
      </c>
      <c r="L20" s="8">
        <v>0.15838597665927923</v>
      </c>
      <c r="M20" s="8">
        <v>0.21816285823315146</v>
      </c>
      <c r="N20" s="8">
        <v>0.2046375062756465</v>
      </c>
      <c r="O20" s="8">
        <v>0.26265162141067039</v>
      </c>
      <c r="P20" s="8">
        <v>0.10427258204427577</v>
      </c>
      <c r="Q20" s="8">
        <v>3.636222064829922E-3</v>
      </c>
      <c r="R20" s="8">
        <v>0.24066975799643481</v>
      </c>
      <c r="S20" s="8">
        <v>4.1528193235162349E-3</v>
      </c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0.10473045329517436</v>
      </c>
      <c r="F21" s="8">
        <v>7.3602087369207189E-2</v>
      </c>
      <c r="G21" s="8">
        <v>0.13022947540660904</v>
      </c>
      <c r="H21" s="8">
        <v>4.0508100521220204E-2</v>
      </c>
      <c r="I21" s="54">
        <v>0</v>
      </c>
      <c r="J21" s="8">
        <v>0.11702053446777193</v>
      </c>
      <c r="K21" s="8">
        <v>5.0897485402553524E-2</v>
      </c>
      <c r="L21" s="8">
        <v>0.13027007650566264</v>
      </c>
      <c r="M21" s="8">
        <v>0.1028281084860201</v>
      </c>
      <c r="N21" s="8">
        <v>8.1263660741011629E-2</v>
      </c>
      <c r="O21" s="8">
        <v>0.13063705035925494</v>
      </c>
      <c r="P21" s="8">
        <v>6.9841229688541187E-2</v>
      </c>
      <c r="Q21" s="54">
        <v>0</v>
      </c>
      <c r="R21" s="8">
        <v>0.43589056944908661</v>
      </c>
      <c r="S21" s="54">
        <v>0</v>
      </c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0.25904268764574889</v>
      </c>
      <c r="F22" s="8">
        <v>0.12196442855148741</v>
      </c>
      <c r="G22" s="8">
        <v>0.18968764444206254</v>
      </c>
      <c r="H22" s="8">
        <v>5.7787192155673427E-2</v>
      </c>
      <c r="I22" s="8">
        <v>3.5117008059749481E-2</v>
      </c>
      <c r="J22" s="8">
        <v>0.14266959440807872</v>
      </c>
      <c r="K22" s="8">
        <v>7.5407657936981315E-2</v>
      </c>
      <c r="L22" s="8">
        <v>0.16816877536206254</v>
      </c>
      <c r="M22" s="8">
        <v>0.21065910094995977</v>
      </c>
      <c r="N22" s="8">
        <v>0.15156112874068589</v>
      </c>
      <c r="O22" s="8">
        <v>0.24542045819699632</v>
      </c>
      <c r="P22" s="8">
        <v>9.6251994177636663E-2</v>
      </c>
      <c r="Q22" s="8">
        <v>2.0102516026298438E-3</v>
      </c>
      <c r="R22" s="8">
        <v>0.21250752228775055</v>
      </c>
      <c r="S22" s="8">
        <v>3.6314554149921448E-3</v>
      </c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0.30288508255878999</v>
      </c>
      <c r="F23" s="8">
        <v>0.13759832428258764</v>
      </c>
      <c r="G23" s="8">
        <v>0.17715435732033635</v>
      </c>
      <c r="H23" s="8">
        <v>5.34778400681067E-2</v>
      </c>
      <c r="I23" s="8">
        <v>3.312497412916187E-2</v>
      </c>
      <c r="J23" s="8">
        <v>0.12216088588469361</v>
      </c>
      <c r="K23" s="8">
        <v>6.6981854910565422E-2</v>
      </c>
      <c r="L23" s="13">
        <v>9.754837007968345E-2</v>
      </c>
      <c r="M23" s="8">
        <v>0.20115669060802713</v>
      </c>
      <c r="N23" s="8">
        <v>0.17011026761294495</v>
      </c>
      <c r="O23" s="8">
        <v>0.22983781438712872</v>
      </c>
      <c r="P23" s="8">
        <v>0.11326910279565441</v>
      </c>
      <c r="Q23" s="54">
        <v>0</v>
      </c>
      <c r="R23" s="8">
        <v>0.20684830526567768</v>
      </c>
      <c r="S23" s="8">
        <v>7.0101088080812956E-3</v>
      </c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0.2593722629773495</v>
      </c>
      <c r="F24" s="8">
        <v>0.12581207415876008</v>
      </c>
      <c r="G24" s="8">
        <v>0.16938945838564518</v>
      </c>
      <c r="H24" s="8">
        <v>4.6859125975836496E-2</v>
      </c>
      <c r="I24" s="8">
        <v>2.6157368002573379E-2</v>
      </c>
      <c r="J24" s="8">
        <v>0.10892971046157102</v>
      </c>
      <c r="K24" s="8">
        <v>8.9757095470852699E-2</v>
      </c>
      <c r="L24" s="8">
        <v>0.11908751359197661</v>
      </c>
      <c r="M24" s="13">
        <v>0.14104115113280088</v>
      </c>
      <c r="N24" s="8">
        <v>0.12258544132981865</v>
      </c>
      <c r="O24" s="8">
        <v>0.22568088333450412</v>
      </c>
      <c r="P24" s="8">
        <v>0.10866767540882419</v>
      </c>
      <c r="Q24" s="54">
        <v>0</v>
      </c>
      <c r="R24" s="8">
        <v>0.22387566242268642</v>
      </c>
      <c r="S24" s="8">
        <v>6.4098357358858184E-3</v>
      </c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4">
        <v>0.34527330389559147</v>
      </c>
      <c r="F25" s="8">
        <v>0.16219014124339848</v>
      </c>
      <c r="G25" s="8">
        <v>0.23999837820951206</v>
      </c>
      <c r="H25" s="14">
        <v>0.13021684545693979</v>
      </c>
      <c r="I25" s="8">
        <v>3.9810425166236944E-2</v>
      </c>
      <c r="J25" s="8">
        <v>0.15697720706731474</v>
      </c>
      <c r="K25" s="8">
        <v>0.10776774703880611</v>
      </c>
      <c r="L25" s="8">
        <v>0.19437823295017062</v>
      </c>
      <c r="M25" s="14">
        <v>0.3070799577961974</v>
      </c>
      <c r="N25" s="8">
        <v>0.16332371038916918</v>
      </c>
      <c r="O25" s="8">
        <v>0.22185486097574972</v>
      </c>
      <c r="P25" s="8">
        <v>0.12342016156643792</v>
      </c>
      <c r="Q25" s="8">
        <v>1.3049139874435952E-3</v>
      </c>
      <c r="R25" s="8">
        <v>0.16169378783108881</v>
      </c>
      <c r="S25" s="8">
        <v>1.2909827569932103E-3</v>
      </c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0.25996654910530842</v>
      </c>
      <c r="F26" s="8">
        <v>0.12844202779603534</v>
      </c>
      <c r="G26" s="8">
        <v>0.18996952183446567</v>
      </c>
      <c r="H26" s="8">
        <v>3.6300801963149387E-2</v>
      </c>
      <c r="I26" s="8">
        <v>4.2966123500117262E-2</v>
      </c>
      <c r="J26" s="8">
        <v>0.16261285182104637</v>
      </c>
      <c r="K26" s="8">
        <v>6.3023516395823473E-2</v>
      </c>
      <c r="L26" s="8">
        <v>0.15462902500278911</v>
      </c>
      <c r="M26" s="8">
        <v>0.19027919313815861</v>
      </c>
      <c r="N26" s="8">
        <v>0.13155189131741898</v>
      </c>
      <c r="O26" s="8">
        <v>0.26478063549798547</v>
      </c>
      <c r="P26" s="8">
        <v>7.7479681505871062E-2</v>
      </c>
      <c r="Q26" s="8">
        <v>1.542652535253168E-3</v>
      </c>
      <c r="R26" s="8">
        <v>0.20363692294430819</v>
      </c>
      <c r="S26" s="8">
        <v>4.2519777533486028E-3</v>
      </c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0.21664883967995474</v>
      </c>
      <c r="F27" s="8">
        <v>8.9684946695216233E-2</v>
      </c>
      <c r="G27" s="8">
        <v>0.15672004575702136</v>
      </c>
      <c r="H27" s="13">
        <v>3.0235206083040773E-2</v>
      </c>
      <c r="I27" s="8">
        <v>2.7826384607843854E-2</v>
      </c>
      <c r="J27" s="8">
        <v>0.12075484306223251</v>
      </c>
      <c r="K27" s="8">
        <v>4.8236659809650605E-2</v>
      </c>
      <c r="L27" s="8">
        <v>0.15510751805742462</v>
      </c>
      <c r="M27" s="8">
        <v>0.20248008130479186</v>
      </c>
      <c r="N27" s="8">
        <v>0.19745810621157606</v>
      </c>
      <c r="O27" s="8">
        <v>0.24690102640357914</v>
      </c>
      <c r="P27" s="8">
        <v>9.7480639287549881E-2</v>
      </c>
      <c r="Q27" s="8">
        <v>3.3243180197160128E-3</v>
      </c>
      <c r="R27" s="8">
        <v>0.25090823052330252</v>
      </c>
      <c r="S27" s="8">
        <v>4.8316645178168175E-3</v>
      </c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0.10068940483395176</v>
      </c>
      <c r="F28" s="13">
        <v>5.6787849322671648E-2</v>
      </c>
      <c r="G28" s="13">
        <v>6.5910695960437554E-2</v>
      </c>
      <c r="H28" s="13">
        <v>1.0988708336557075E-2</v>
      </c>
      <c r="I28" s="8">
        <v>1.7496662664383263E-2</v>
      </c>
      <c r="J28" s="14">
        <v>0.19387385447863989</v>
      </c>
      <c r="K28" s="8">
        <v>5.3393234331526714E-2</v>
      </c>
      <c r="L28" s="8">
        <v>0.12241665925775201</v>
      </c>
      <c r="M28" s="8">
        <v>0.18485696924899428</v>
      </c>
      <c r="N28" s="8">
        <v>0.13964115664180168</v>
      </c>
      <c r="O28" s="8">
        <v>0.30260248378230115</v>
      </c>
      <c r="P28" s="13">
        <v>4.5695923342292354E-2</v>
      </c>
      <c r="Q28" s="8">
        <v>6.1484063276670527E-3</v>
      </c>
      <c r="R28" s="14">
        <v>0.28755395842874248</v>
      </c>
      <c r="S28" s="8">
        <v>8.4762280843447852E-3</v>
      </c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0.21562866546534537</v>
      </c>
      <c r="F29" s="8">
        <v>9.9197719523295258E-2</v>
      </c>
      <c r="G29" s="8">
        <v>0.15533864255535751</v>
      </c>
      <c r="H29" s="8">
        <v>3.9582115760545031E-2</v>
      </c>
      <c r="I29" s="8">
        <v>2.1519916810667429E-2</v>
      </c>
      <c r="J29" s="8">
        <v>0.15408768549646581</v>
      </c>
      <c r="K29" s="8">
        <v>6.0438408491812534E-2</v>
      </c>
      <c r="L29" s="8">
        <v>0.16794600894827444</v>
      </c>
      <c r="M29" s="8">
        <v>0.22878960918973149</v>
      </c>
      <c r="N29" s="8">
        <v>0.14216518118480106</v>
      </c>
      <c r="O29" s="8">
        <v>0.25776062843612269</v>
      </c>
      <c r="P29" s="8">
        <v>9.1376236345948422E-2</v>
      </c>
      <c r="Q29" s="8">
        <v>1.0074325887842737E-3</v>
      </c>
      <c r="R29" s="8">
        <v>0.24839812999518704</v>
      </c>
      <c r="S29" s="8">
        <v>8.1224838516967251E-3</v>
      </c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0.29712190906916136</v>
      </c>
      <c r="F30" s="8">
        <v>0.13958061647434664</v>
      </c>
      <c r="G30" s="8">
        <v>0.2173920323895594</v>
      </c>
      <c r="H30" s="8">
        <v>6.0013853199011501E-2</v>
      </c>
      <c r="I30" s="8">
        <v>3.167978501498156E-2</v>
      </c>
      <c r="J30" s="8">
        <v>0.11273008619433235</v>
      </c>
      <c r="K30" s="8">
        <v>8.1854256198398312E-2</v>
      </c>
      <c r="L30" s="8">
        <v>0.15595975609887283</v>
      </c>
      <c r="M30" s="8">
        <v>0.22947465601527806</v>
      </c>
      <c r="N30" s="8">
        <v>0.14982222447803054</v>
      </c>
      <c r="O30" s="8">
        <v>0.24096365673722533</v>
      </c>
      <c r="P30" s="8">
        <v>0.1281119338372137</v>
      </c>
      <c r="Q30" s="8">
        <v>8.9384891315775431E-4</v>
      </c>
      <c r="R30" s="8">
        <v>0.17936250701197878</v>
      </c>
      <c r="S30" s="8">
        <v>2.3138953288213068E-3</v>
      </c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0.39170725275813983</v>
      </c>
      <c r="F31" s="8">
        <v>0.17698734054416859</v>
      </c>
      <c r="G31" s="14">
        <v>0.26644434386304716</v>
      </c>
      <c r="H31" s="8">
        <v>0.10144841911664935</v>
      </c>
      <c r="I31" s="8">
        <v>6.2286132903698103E-2</v>
      </c>
      <c r="J31" s="8">
        <v>0.11901889321569241</v>
      </c>
      <c r="K31" s="8">
        <v>9.1028355447246606E-2</v>
      </c>
      <c r="L31" s="8">
        <v>0.17045691935665519</v>
      </c>
      <c r="M31" s="8">
        <v>0.18471997857810904</v>
      </c>
      <c r="N31" s="8">
        <v>0.18206413528456816</v>
      </c>
      <c r="O31" s="8">
        <v>0.18951221564790049</v>
      </c>
      <c r="P31" s="8">
        <v>0.10923730421411143</v>
      </c>
      <c r="Q31" s="54">
        <v>0</v>
      </c>
      <c r="R31" s="8">
        <v>0.16388584832496828</v>
      </c>
      <c r="S31" s="54">
        <v>0</v>
      </c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0.33785502919829968</v>
      </c>
      <c r="F32" s="14">
        <v>0.16252832960947161</v>
      </c>
      <c r="G32" s="14">
        <v>0.23810195988667524</v>
      </c>
      <c r="H32" s="8">
        <v>7.4365580217642321E-2</v>
      </c>
      <c r="I32" s="8">
        <v>4.1013030247832677E-2</v>
      </c>
      <c r="J32" s="8">
        <v>0.13151992992479053</v>
      </c>
      <c r="K32" s="8">
        <v>8.3356876145450898E-2</v>
      </c>
      <c r="L32" s="8">
        <v>0.16468850297496618</v>
      </c>
      <c r="M32" s="8">
        <v>0.20535448627880773</v>
      </c>
      <c r="N32" s="8">
        <v>0.16236668782251842</v>
      </c>
      <c r="O32" s="8">
        <v>0.22506053477084664</v>
      </c>
      <c r="P32" s="14">
        <v>0.13436372982671782</v>
      </c>
      <c r="Q32" s="8">
        <v>4.3163813988929706E-4</v>
      </c>
      <c r="R32" s="8">
        <v>0.17444668379164927</v>
      </c>
      <c r="S32" s="8">
        <v>3.1433743937092857E-3</v>
      </c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0.13148907767961684</v>
      </c>
      <c r="F33" s="13">
        <v>5.2937658924337772E-2</v>
      </c>
      <c r="G33" s="13">
        <v>9.2108009685661407E-2</v>
      </c>
      <c r="H33" s="13">
        <v>2.4364673354484324E-2</v>
      </c>
      <c r="I33" s="8">
        <v>2.3006664160801989E-2</v>
      </c>
      <c r="J33" s="8">
        <v>0.15374617608288318</v>
      </c>
      <c r="K33" s="8">
        <v>5.628409974486108E-2</v>
      </c>
      <c r="L33" s="8">
        <v>0.14034538732369542</v>
      </c>
      <c r="M33" s="8">
        <v>0.21605310931743762</v>
      </c>
      <c r="N33" s="8">
        <v>0.14018020207272042</v>
      </c>
      <c r="O33" s="8">
        <v>0.27629851049697246</v>
      </c>
      <c r="P33" s="13">
        <v>3.2532141017602753E-2</v>
      </c>
      <c r="Q33" s="8">
        <v>4.0137165771574179E-3</v>
      </c>
      <c r="R33" s="14">
        <v>0.28166361687430458</v>
      </c>
      <c r="S33" s="8">
        <v>6.1993782154321931E-3</v>
      </c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0.19371890360817537</v>
      </c>
      <c r="F34" s="8">
        <v>0.10635123065253115</v>
      </c>
      <c r="G34" s="8">
        <v>0.1486304331488647</v>
      </c>
      <c r="H34" s="8">
        <v>4.0456945589296828E-2</v>
      </c>
      <c r="I34" s="8">
        <v>3.6530260086247768E-2</v>
      </c>
      <c r="J34" s="14">
        <v>0.19930144301234398</v>
      </c>
      <c r="K34" s="8">
        <v>7.1909482211355374E-2</v>
      </c>
      <c r="L34" s="8">
        <v>0.15011247182425516</v>
      </c>
      <c r="M34" s="8">
        <v>0.19811040814626002</v>
      </c>
      <c r="N34" s="8">
        <v>0.15976174537703514</v>
      </c>
      <c r="O34" s="8">
        <v>0.28325104497842829</v>
      </c>
      <c r="P34" s="8">
        <v>6.7005044209590775E-2</v>
      </c>
      <c r="Q34" s="8">
        <v>3.9516354443930556E-3</v>
      </c>
      <c r="R34" s="8">
        <v>0.23418062796545222</v>
      </c>
      <c r="S34" s="8">
        <v>6.8537115294912063E-3</v>
      </c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0.27054793987962134</v>
      </c>
      <c r="F35" s="8">
        <v>0.10663456426571867</v>
      </c>
      <c r="G35" s="8">
        <v>0.14173249927641457</v>
      </c>
      <c r="H35" s="8">
        <v>4.2194406333220226E-2</v>
      </c>
      <c r="I35" s="8">
        <v>2.8982082539580969E-2</v>
      </c>
      <c r="J35" s="8">
        <v>0.14204690540417969</v>
      </c>
      <c r="K35" s="8">
        <v>6.4910014130123997E-2</v>
      </c>
      <c r="L35" s="8">
        <v>0.16588104877308774</v>
      </c>
      <c r="M35" s="8">
        <v>0.22724162533697281</v>
      </c>
      <c r="N35" s="8">
        <v>0.13158387792867771</v>
      </c>
      <c r="O35" s="8">
        <v>0.2422807650597717</v>
      </c>
      <c r="P35" s="8">
        <v>9.6198192701673832E-2</v>
      </c>
      <c r="Q35" s="8">
        <v>1.458191002143712E-3</v>
      </c>
      <c r="R35" s="8">
        <v>0.1925273496730785</v>
      </c>
      <c r="S35" s="8">
        <v>3.3516670586191451E-3</v>
      </c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0.26823341324470745</v>
      </c>
      <c r="F36" s="8">
        <v>0.13113542691913205</v>
      </c>
      <c r="G36" s="8">
        <v>0.21670260886340145</v>
      </c>
      <c r="H36" s="8">
        <v>7.3609210266467162E-2</v>
      </c>
      <c r="I36" s="8">
        <v>2.7375259203067534E-2</v>
      </c>
      <c r="J36" s="8">
        <v>0.12358663509118518</v>
      </c>
      <c r="K36" s="8">
        <v>9.4037455935520334E-2</v>
      </c>
      <c r="L36" s="8">
        <v>0.18030658449758893</v>
      </c>
      <c r="M36" s="8">
        <v>0.23802074755468378</v>
      </c>
      <c r="N36" s="8">
        <v>0.16357475963829468</v>
      </c>
      <c r="O36" s="8">
        <v>0.22635277267813392</v>
      </c>
      <c r="P36" s="8">
        <v>0.10143764001159374</v>
      </c>
      <c r="Q36" s="8">
        <v>1.1482050721308289E-3</v>
      </c>
      <c r="R36" s="8">
        <v>0.20784050184736919</v>
      </c>
      <c r="S36" s="8">
        <v>5.0519194931801566E-3</v>
      </c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4">
        <v>0.33507836648593747</v>
      </c>
      <c r="F37" s="8">
        <v>0.15050219024273556</v>
      </c>
      <c r="G37" s="8">
        <v>0.23481519590814737</v>
      </c>
      <c r="H37" s="8">
        <v>7.0016462784671885E-2</v>
      </c>
      <c r="I37" s="8">
        <v>4.3975076648005873E-2</v>
      </c>
      <c r="J37" s="13">
        <v>9.0531528797644062E-2</v>
      </c>
      <c r="K37" s="8">
        <v>6.4848347092925862E-2</v>
      </c>
      <c r="L37" s="8">
        <v>0.13374333311354397</v>
      </c>
      <c r="M37" s="8">
        <v>0.18058558200027175</v>
      </c>
      <c r="N37" s="8">
        <v>0.15878747972521218</v>
      </c>
      <c r="O37" s="8">
        <v>0.21712926778417338</v>
      </c>
      <c r="P37" s="8">
        <v>0.13159931951155981</v>
      </c>
      <c r="Q37" s="54">
        <v>0</v>
      </c>
      <c r="R37" s="8">
        <v>0.20622222134701843</v>
      </c>
      <c r="S37" s="8">
        <v>1.3948018856366543E-3</v>
      </c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0.19311958773847826</v>
      </c>
      <c r="F38" s="8">
        <v>0.10671628253842577</v>
      </c>
      <c r="G38" s="8">
        <v>0.12050484539813405</v>
      </c>
      <c r="H38" s="13">
        <v>1.6215866992854888E-2</v>
      </c>
      <c r="I38" s="8">
        <v>3.8019580229155955E-2</v>
      </c>
      <c r="J38" s="8">
        <v>0.19381093780329386</v>
      </c>
      <c r="K38" s="8">
        <v>7.1947508566976376E-2</v>
      </c>
      <c r="L38" s="8">
        <v>0.11378490250668445</v>
      </c>
      <c r="M38" s="8">
        <v>0.21028977937843119</v>
      </c>
      <c r="N38" s="8">
        <v>0.17865919607070166</v>
      </c>
      <c r="O38" s="8">
        <v>0.26929927500585527</v>
      </c>
      <c r="P38" s="8">
        <v>6.2459862099073241E-2</v>
      </c>
      <c r="Q38" s="8">
        <v>6.0162917464305285E-3</v>
      </c>
      <c r="R38" s="8">
        <v>0.25389272478946906</v>
      </c>
      <c r="S38" s="8">
        <v>6.2789325472339952E-3</v>
      </c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0.2081722013003337</v>
      </c>
      <c r="F39" s="8">
        <v>0.12094451332151646</v>
      </c>
      <c r="G39" s="8">
        <v>0.18774893918690194</v>
      </c>
      <c r="H39" s="8">
        <v>6.2962407268546378E-2</v>
      </c>
      <c r="I39" s="8">
        <v>3.9923161419567144E-2</v>
      </c>
      <c r="J39" s="8">
        <v>0.18824533318223233</v>
      </c>
      <c r="K39" s="8">
        <v>6.6467914916878534E-2</v>
      </c>
      <c r="L39" s="8">
        <v>0.17753818800105672</v>
      </c>
      <c r="M39" s="8">
        <v>0.17450535247059892</v>
      </c>
      <c r="N39" s="8">
        <v>0.13726196833351251</v>
      </c>
      <c r="O39" s="8">
        <v>0.28697441066823737</v>
      </c>
      <c r="P39" s="8">
        <v>7.9709475881173136E-2</v>
      </c>
      <c r="Q39" s="8">
        <v>2.3340464907527511E-3</v>
      </c>
      <c r="R39" s="8">
        <v>0.25474598306910484</v>
      </c>
      <c r="S39" s="8">
        <v>5.5199414468609263E-3</v>
      </c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0.17990537487485905</v>
      </c>
      <c r="F40" s="8">
        <v>9.2339451448394255E-2</v>
      </c>
      <c r="G40" s="8">
        <v>0.13107733631570379</v>
      </c>
      <c r="H40" s="8">
        <v>3.8033455449362534E-2</v>
      </c>
      <c r="I40" s="8">
        <v>3.3555054859067263E-2</v>
      </c>
      <c r="J40" s="14">
        <v>0.22419921848851213</v>
      </c>
      <c r="K40" s="8">
        <v>7.7994837221541019E-2</v>
      </c>
      <c r="L40" s="8">
        <v>0.153491865773415</v>
      </c>
      <c r="M40" s="8">
        <v>0.21241279043153832</v>
      </c>
      <c r="N40" s="8">
        <v>0.16879177869832671</v>
      </c>
      <c r="O40" s="8">
        <v>0.29036187650504841</v>
      </c>
      <c r="P40" s="8">
        <v>5.464654601184913E-2</v>
      </c>
      <c r="Q40" s="8">
        <v>3.6656336608688884E-3</v>
      </c>
      <c r="R40" s="8">
        <v>0.18467834674753347</v>
      </c>
      <c r="S40" s="8">
        <v>9.1565202911312645E-3</v>
      </c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0.25928312084389893</v>
      </c>
      <c r="F41" s="8">
        <v>0.13201822839887667</v>
      </c>
      <c r="G41" s="13">
        <v>0.10579164013531107</v>
      </c>
      <c r="H41" s="8">
        <v>4.9996314932872633E-2</v>
      </c>
      <c r="I41" s="8">
        <v>1.9539447767005103E-2</v>
      </c>
      <c r="J41" s="8">
        <v>0.15080976494271217</v>
      </c>
      <c r="K41" s="8">
        <v>8.5272904943140604E-2</v>
      </c>
      <c r="L41" s="8">
        <v>0.14814518317461303</v>
      </c>
      <c r="M41" s="8">
        <v>0.23279529980108438</v>
      </c>
      <c r="N41" s="8">
        <v>0.1409294268375206</v>
      </c>
      <c r="O41" s="8">
        <v>0.24310323743434462</v>
      </c>
      <c r="P41" s="8">
        <v>0.11305860650562016</v>
      </c>
      <c r="Q41" s="8">
        <v>2.9958639410829439E-3</v>
      </c>
      <c r="R41" s="8">
        <v>0.22377400136957987</v>
      </c>
      <c r="S41" s="54">
        <v>0</v>
      </c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0.27874033374612467</v>
      </c>
      <c r="F42" s="8">
        <v>7.8046312817876079E-2</v>
      </c>
      <c r="G42" s="8">
        <v>0.17484625239599449</v>
      </c>
      <c r="H42" s="8">
        <v>3.5166425505530938E-2</v>
      </c>
      <c r="I42" s="8">
        <v>3.5498593866192016E-2</v>
      </c>
      <c r="J42" s="8">
        <v>0.12976544540762497</v>
      </c>
      <c r="K42" s="8">
        <v>4.608540968842359E-2</v>
      </c>
      <c r="L42" s="8">
        <v>0.18464629705928137</v>
      </c>
      <c r="M42" s="8">
        <v>0.22433952504393828</v>
      </c>
      <c r="N42" s="8">
        <v>0.12147464985813283</v>
      </c>
      <c r="O42" s="8">
        <v>0.24407330334664729</v>
      </c>
      <c r="P42" s="8">
        <v>8.1063689090850891E-2</v>
      </c>
      <c r="Q42" s="54">
        <v>0</v>
      </c>
      <c r="R42" s="8">
        <v>0.16230688381204575</v>
      </c>
      <c r="S42" s="8">
        <v>6.5996465888061582E-3</v>
      </c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0.29018523682137309</v>
      </c>
      <c r="F43" s="8">
        <v>0.11967745704608737</v>
      </c>
      <c r="G43" s="8">
        <v>0.2105807359468081</v>
      </c>
      <c r="H43" s="8">
        <v>7.1773406805423517E-2</v>
      </c>
      <c r="I43" s="8">
        <v>3.3252906046198911E-2</v>
      </c>
      <c r="J43" s="8">
        <v>0.11436827668147466</v>
      </c>
      <c r="K43" s="8">
        <v>0.10051465740176634</v>
      </c>
      <c r="L43" s="8">
        <v>0.19226851426685868</v>
      </c>
      <c r="M43" s="8">
        <v>0.25618472557560745</v>
      </c>
      <c r="N43" s="8">
        <v>0.17922373213806964</v>
      </c>
      <c r="O43" s="8">
        <v>0.22204056808779091</v>
      </c>
      <c r="P43" s="8">
        <v>0.10987924791252673</v>
      </c>
      <c r="Q43" s="54">
        <v>0</v>
      </c>
      <c r="R43" s="8">
        <v>0.19954531353487495</v>
      </c>
      <c r="S43" s="8">
        <v>3.7364863220496424E-3</v>
      </c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0.24899434264337528</v>
      </c>
      <c r="F44" s="8">
        <v>0.16673321050598858</v>
      </c>
      <c r="G44" s="8">
        <v>0.21937494285517928</v>
      </c>
      <c r="H44" s="8">
        <v>8.8457303396124565E-2</v>
      </c>
      <c r="I44" s="8">
        <v>1.1217518086152239E-2</v>
      </c>
      <c r="J44" s="8">
        <v>0.14141413604874239</v>
      </c>
      <c r="K44" s="8">
        <v>8.4795346228541776E-2</v>
      </c>
      <c r="L44" s="8">
        <v>0.1758241119443201</v>
      </c>
      <c r="M44" s="8">
        <v>0.18681912841375858</v>
      </c>
      <c r="N44" s="8">
        <v>0.16749550393480622</v>
      </c>
      <c r="O44" s="8">
        <v>0.28626641183248935</v>
      </c>
      <c r="P44" s="8">
        <v>8.1624807487158002E-2</v>
      </c>
      <c r="Q44" s="54">
        <v>0</v>
      </c>
      <c r="R44" s="8">
        <v>0.24091345828959176</v>
      </c>
      <c r="S44" s="8">
        <v>9.5845992480189882E-3</v>
      </c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0.25818236972090702</v>
      </c>
      <c r="F45" s="8">
        <v>0.12976508857511046</v>
      </c>
      <c r="G45" s="8">
        <v>0.21216408559482325</v>
      </c>
      <c r="H45" s="8">
        <v>4.7486685488873782E-2</v>
      </c>
      <c r="I45" s="8">
        <v>5.8439836448578905E-2</v>
      </c>
      <c r="J45" s="8">
        <v>0.1178697188823935</v>
      </c>
      <c r="K45" s="8">
        <v>9.274390066735555E-2</v>
      </c>
      <c r="L45" s="8">
        <v>0.1802026111918234</v>
      </c>
      <c r="M45" s="8">
        <v>0.2304308266232718</v>
      </c>
      <c r="N45" s="8">
        <v>0.17835218874404368</v>
      </c>
      <c r="O45" s="8">
        <v>0.22025245100585231</v>
      </c>
      <c r="P45" s="8">
        <v>0.11462886844202406</v>
      </c>
      <c r="Q45" s="8">
        <v>2.9299891104546142E-3</v>
      </c>
      <c r="R45" s="8">
        <v>0.18769683066100959</v>
      </c>
      <c r="S45" s="8">
        <v>3.9676603227269298E-3</v>
      </c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14">
        <v>0.37296688146854434</v>
      </c>
      <c r="F46" s="8">
        <v>0.13360188789549379</v>
      </c>
      <c r="G46" s="8">
        <v>0.24860117318353811</v>
      </c>
      <c r="H46" s="8">
        <v>7.4685720676444398E-2</v>
      </c>
      <c r="I46" s="8">
        <v>3.38175611203516E-2</v>
      </c>
      <c r="J46" s="8">
        <v>9.7709049982726587E-2</v>
      </c>
      <c r="K46" s="8">
        <v>6.183779535218583E-2</v>
      </c>
      <c r="L46" s="8">
        <v>0.12145096618002406</v>
      </c>
      <c r="M46" s="8">
        <v>0.18959156963341592</v>
      </c>
      <c r="N46" s="8">
        <v>0.11575512935222262</v>
      </c>
      <c r="O46" s="8">
        <v>0.18299308847235929</v>
      </c>
      <c r="P46" s="8">
        <v>0.11654224421804148</v>
      </c>
      <c r="Q46" s="54">
        <v>0</v>
      </c>
      <c r="R46" s="8">
        <v>0.21500557077672713</v>
      </c>
      <c r="S46" s="54">
        <v>0</v>
      </c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0.33006277100232845</v>
      </c>
      <c r="F47" s="8">
        <v>0.15939251048059527</v>
      </c>
      <c r="G47" s="8">
        <v>0.23739719398581524</v>
      </c>
      <c r="H47" s="8">
        <v>7.6490132101705618E-2</v>
      </c>
      <c r="I47" s="8">
        <v>4.0760952156037339E-2</v>
      </c>
      <c r="J47" s="13">
        <v>7.1356967253087267E-2</v>
      </c>
      <c r="K47" s="8">
        <v>5.7403590760981095E-2</v>
      </c>
      <c r="L47" s="8">
        <v>0.11801755111321403</v>
      </c>
      <c r="M47" s="8">
        <v>0.17545540615060173</v>
      </c>
      <c r="N47" s="8">
        <v>0.1654539613330635</v>
      </c>
      <c r="O47" s="8">
        <v>0.20942817481621456</v>
      </c>
      <c r="P47" s="8">
        <v>0.15268316233496881</v>
      </c>
      <c r="Q47" s="54">
        <v>0</v>
      </c>
      <c r="R47" s="8">
        <v>0.1980512994685856</v>
      </c>
      <c r="S47" s="54">
        <v>0</v>
      </c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0.18260685359617657</v>
      </c>
      <c r="F48" s="8">
        <v>9.502583313794101E-2</v>
      </c>
      <c r="G48" s="13">
        <v>0.13133586818155049</v>
      </c>
      <c r="H48" s="8">
        <v>5.1375817851094553E-2</v>
      </c>
      <c r="I48" s="8">
        <v>2.3994473118599157E-2</v>
      </c>
      <c r="J48" s="8">
        <v>0.16245230673896319</v>
      </c>
      <c r="K48" s="8">
        <v>6.3981064243098754E-2</v>
      </c>
      <c r="L48" s="8">
        <v>0.11914241262848448</v>
      </c>
      <c r="M48" s="8">
        <v>0.16924955216101481</v>
      </c>
      <c r="N48" s="8">
        <v>0.12104282157945588</v>
      </c>
      <c r="O48" s="8">
        <v>0.2722345173307506</v>
      </c>
      <c r="P48" s="13">
        <v>6.040781126649504E-2</v>
      </c>
      <c r="Q48" s="8">
        <v>2.6441700537487445E-3</v>
      </c>
      <c r="R48" s="14">
        <v>0.27489757637865564</v>
      </c>
      <c r="S48" s="8">
        <v>6.1158788102063551E-3</v>
      </c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0.30691732967298618</v>
      </c>
      <c r="F49" s="8">
        <v>0.13888266971611013</v>
      </c>
      <c r="G49" s="8">
        <v>0.21473504793196463</v>
      </c>
      <c r="H49" s="8">
        <v>5.9806212609788752E-2</v>
      </c>
      <c r="I49" s="8">
        <v>3.999057535379525E-2</v>
      </c>
      <c r="J49" s="8">
        <v>0.12798856764260066</v>
      </c>
      <c r="K49" s="8">
        <v>7.8819657983015545E-2</v>
      </c>
      <c r="L49" s="8">
        <v>0.17419102790881097</v>
      </c>
      <c r="M49" s="8">
        <v>0.22828205482325836</v>
      </c>
      <c r="N49" s="8">
        <v>0.17093696814969511</v>
      </c>
      <c r="O49" s="8">
        <v>0.22857517386073764</v>
      </c>
      <c r="P49" s="8">
        <v>0.1178169354259547</v>
      </c>
      <c r="Q49" s="8">
        <v>1.2015511922503766E-3</v>
      </c>
      <c r="R49" s="8">
        <v>0.18096181830292513</v>
      </c>
      <c r="S49" s="8">
        <v>3.276263817793351E-3</v>
      </c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7.4960484995105367E-2</v>
      </c>
      <c r="F50" s="13">
        <v>4.0930931672869625E-2</v>
      </c>
      <c r="G50" s="13">
        <v>6.0213788700713235E-2</v>
      </c>
      <c r="H50" s="13">
        <v>1.2798912218939341E-2</v>
      </c>
      <c r="I50" s="8">
        <v>2.5563697183832872E-2</v>
      </c>
      <c r="J50" s="8">
        <v>0.16644143636216718</v>
      </c>
      <c r="K50" s="8">
        <v>4.978155068404632E-2</v>
      </c>
      <c r="L50" s="8">
        <v>0.12707988013418686</v>
      </c>
      <c r="M50" s="8">
        <v>0.18823206367607276</v>
      </c>
      <c r="N50" s="8">
        <v>0.12497145875412409</v>
      </c>
      <c r="O50" s="8">
        <v>0.29425479218836215</v>
      </c>
      <c r="P50" s="13">
        <v>3.3890708663739513E-2</v>
      </c>
      <c r="Q50" s="8">
        <v>2.6159231092336877E-3</v>
      </c>
      <c r="R50" s="14">
        <v>0.31411465815615403</v>
      </c>
      <c r="S50" s="8">
        <v>6.8212331296782329E-3</v>
      </c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4">
        <v>0.32532656063051091</v>
      </c>
      <c r="F51" s="8">
        <v>0.15033474819613665</v>
      </c>
      <c r="G51" s="14">
        <v>0.22674820566493714</v>
      </c>
      <c r="H51" s="8">
        <v>7.0674674448606395E-2</v>
      </c>
      <c r="I51" s="8">
        <v>3.761628773444161E-2</v>
      </c>
      <c r="J51" s="8">
        <v>0.1308371303847771</v>
      </c>
      <c r="K51" s="8">
        <v>8.1432367360163571E-2</v>
      </c>
      <c r="L51" s="8">
        <v>0.16523983024352978</v>
      </c>
      <c r="M51" s="8">
        <v>0.21546252870882251</v>
      </c>
      <c r="N51" s="8">
        <v>0.16382834296823248</v>
      </c>
      <c r="O51" s="8">
        <v>0.22696518681827385</v>
      </c>
      <c r="P51" s="8">
        <v>0.119184058437596</v>
      </c>
      <c r="Q51" s="8">
        <v>1.3808371157168515E-3</v>
      </c>
      <c r="R51" s="8">
        <v>0.1800079421778937</v>
      </c>
      <c r="S51" s="8">
        <v>3.3951128528080794E-3</v>
      </c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4.2011665130110953E-2</v>
      </c>
      <c r="F52" s="13">
        <v>5.6187616010822203E-3</v>
      </c>
      <c r="G52" s="13">
        <v>3.3262568344955327E-2</v>
      </c>
      <c r="H52" s="13">
        <v>4.5835995805653352E-3</v>
      </c>
      <c r="I52" s="13">
        <v>8.3678060309640267E-3</v>
      </c>
      <c r="J52" s="8">
        <v>0.17456786765476001</v>
      </c>
      <c r="K52" s="13">
        <v>4.1277925897111177E-2</v>
      </c>
      <c r="L52" s="8">
        <v>0.11495597492842456</v>
      </c>
      <c r="M52" s="8">
        <v>0.16809229199286782</v>
      </c>
      <c r="N52" s="8">
        <v>0.13551709965179157</v>
      </c>
      <c r="O52" s="8">
        <v>0.30118019510560323</v>
      </c>
      <c r="P52" s="13">
        <v>1.2793244168464567E-2</v>
      </c>
      <c r="Q52" s="8">
        <v>5.468471279106317E-3</v>
      </c>
      <c r="R52" s="14">
        <v>0.34267900620279418</v>
      </c>
      <c r="S52" s="8">
        <v>6.3015023506698487E-3</v>
      </c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4">
        <v>0.32576100345165054</v>
      </c>
      <c r="F53" s="14">
        <v>0.15605342729335409</v>
      </c>
      <c r="G53" s="14">
        <v>0.22836817864643455</v>
      </c>
      <c r="H53" s="8">
        <v>7.09333758588713E-2</v>
      </c>
      <c r="I53" s="8">
        <v>4.1763733968776598E-2</v>
      </c>
      <c r="J53" s="8">
        <v>0.12986574827017777</v>
      </c>
      <c r="K53" s="8">
        <v>8.2634144468626991E-2</v>
      </c>
      <c r="L53" s="8">
        <v>0.16718349345931002</v>
      </c>
      <c r="M53" s="8">
        <v>0.21988650758613232</v>
      </c>
      <c r="N53" s="8">
        <v>0.15975613288601448</v>
      </c>
      <c r="O53" s="8">
        <v>0.22735865318539705</v>
      </c>
      <c r="P53" s="8">
        <v>0.12194195623765128</v>
      </c>
      <c r="Q53" s="8">
        <v>6.6757360020437836E-4</v>
      </c>
      <c r="R53" s="8">
        <v>0.17688963979604636</v>
      </c>
      <c r="S53" s="8">
        <v>3.6457564271562743E-3</v>
      </c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0.2635147923956847</v>
      </c>
      <c r="F54" s="8">
        <v>0.11612727737730058</v>
      </c>
      <c r="G54" s="8">
        <v>0.17949352284607009</v>
      </c>
      <c r="H54" s="8">
        <v>5.2554371133308235E-2</v>
      </c>
      <c r="I54" s="8">
        <v>3.3004142385241249E-2</v>
      </c>
      <c r="J54" s="8">
        <v>0.13781799624647964</v>
      </c>
      <c r="K54" s="8">
        <v>6.8082719627655316E-2</v>
      </c>
      <c r="L54" s="8">
        <v>0.15107817367285695</v>
      </c>
      <c r="M54" s="8">
        <v>0.20165445569030629</v>
      </c>
      <c r="N54" s="8">
        <v>0.14858887652550404</v>
      </c>
      <c r="O54" s="8">
        <v>0.24206538301967048</v>
      </c>
      <c r="P54" s="8">
        <v>9.1826321283982895E-2</v>
      </c>
      <c r="Q54" s="8">
        <v>1.7774320142091959E-3</v>
      </c>
      <c r="R54" s="8">
        <v>0.21755127367525737</v>
      </c>
      <c r="S54" s="8">
        <v>4.1438380664786303E-3</v>
      </c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0.3124269570777663</v>
      </c>
      <c r="F55" s="14">
        <v>0.25810719502327373</v>
      </c>
      <c r="G55" s="14">
        <v>0.31491363346854157</v>
      </c>
      <c r="H55" s="8">
        <v>0.12806865385472577</v>
      </c>
      <c r="I55" s="8">
        <v>6.2782684167293573E-2</v>
      </c>
      <c r="J55" s="8">
        <v>0.16118162948174017</v>
      </c>
      <c r="K55" s="14">
        <v>0.16702648402743273</v>
      </c>
      <c r="L55" s="8">
        <v>0.23797148315452571</v>
      </c>
      <c r="M55" s="14">
        <v>0.32570422299569607</v>
      </c>
      <c r="N55" s="8">
        <v>0.25079622000193991</v>
      </c>
      <c r="O55" s="8">
        <v>0.25426721013987402</v>
      </c>
      <c r="P55" s="14">
        <v>0.21406117181622941</v>
      </c>
      <c r="Q55" s="54">
        <v>0</v>
      </c>
      <c r="R55" s="8">
        <v>0.11704457409454752</v>
      </c>
      <c r="S55" s="8">
        <v>5.102213350520148E-3</v>
      </c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0.15227355775750895</v>
      </c>
      <c r="F56" s="13">
        <v>1.4958462833984231E-2</v>
      </c>
      <c r="G56" s="8">
        <v>0.10940991343984675</v>
      </c>
      <c r="H56" s="13">
        <v>9.102240616923522E-3</v>
      </c>
      <c r="I56" s="8">
        <v>1.9292118438408504E-2</v>
      </c>
      <c r="J56" s="8">
        <v>0.1201793381519316</v>
      </c>
      <c r="K56" s="8">
        <v>7.2611942304207949E-2</v>
      </c>
      <c r="L56" s="8">
        <v>0.11925298325065593</v>
      </c>
      <c r="M56" s="8">
        <v>0.18406300819725588</v>
      </c>
      <c r="N56" s="8">
        <v>0.18991264286932716</v>
      </c>
      <c r="O56" s="8">
        <v>0.2665505929793513</v>
      </c>
      <c r="P56" s="13">
        <v>2.9863264510343056E-2</v>
      </c>
      <c r="Q56" s="8">
        <v>9.9772945874938273E-3</v>
      </c>
      <c r="R56" s="8">
        <v>0.29547857469215999</v>
      </c>
      <c r="S56" s="8">
        <v>5.3574795069532858E-3</v>
      </c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0.33819240433735021</v>
      </c>
      <c r="F57" s="14">
        <v>0.16039946883181463</v>
      </c>
      <c r="G57" s="14">
        <v>0.23547186895613875</v>
      </c>
      <c r="H57" s="8">
        <v>7.5252354680537981E-2</v>
      </c>
      <c r="I57" s="8">
        <v>3.8978621206305353E-2</v>
      </c>
      <c r="J57" s="8">
        <v>0.13162949738708993</v>
      </c>
      <c r="K57" s="8">
        <v>8.2088132982913689E-2</v>
      </c>
      <c r="L57" s="8">
        <v>0.16865878036954876</v>
      </c>
      <c r="M57" s="8">
        <v>0.21779696565394691</v>
      </c>
      <c r="N57" s="8">
        <v>0.16188907280153012</v>
      </c>
      <c r="O57" s="8">
        <v>0.22402215988268209</v>
      </c>
      <c r="P57" s="8">
        <v>0.12582472548965629</v>
      </c>
      <c r="Q57" s="8">
        <v>7.4172264542046338E-4</v>
      </c>
      <c r="R57" s="13">
        <v>0.17142313240288604</v>
      </c>
      <c r="S57" s="8">
        <v>3.2492182294927259E-3</v>
      </c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0.21383946729880882</v>
      </c>
      <c r="F58" s="8">
        <v>0.11692544408044743</v>
      </c>
      <c r="G58" s="8">
        <v>0.16441272108165003</v>
      </c>
      <c r="H58" s="8">
        <v>3.2049041842374892E-2</v>
      </c>
      <c r="I58" s="8">
        <v>6.6838470243528875E-2</v>
      </c>
      <c r="J58" s="8">
        <v>0.11398648314406329</v>
      </c>
      <c r="K58" s="8">
        <v>8.75499576420566E-2</v>
      </c>
      <c r="L58" s="8">
        <v>0.15390129149524456</v>
      </c>
      <c r="M58" s="8">
        <v>0.23869892825023684</v>
      </c>
      <c r="N58" s="8">
        <v>0.14055299447376571</v>
      </c>
      <c r="O58" s="8">
        <v>0.25739754093721934</v>
      </c>
      <c r="P58" s="8">
        <v>8.6984874312048321E-2</v>
      </c>
      <c r="Q58" s="54">
        <v>0</v>
      </c>
      <c r="R58" s="8">
        <v>0.22610532437243869</v>
      </c>
      <c r="S58" s="8">
        <v>7.2158419415598533E-3</v>
      </c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4.6434802994629676E-3</v>
      </c>
      <c r="F59" s="13">
        <v>2.4535004794225736E-3</v>
      </c>
      <c r="G59" s="13">
        <v>7.4559365335040151E-3</v>
      </c>
      <c r="H59" s="13">
        <v>3.0522145353205506E-3</v>
      </c>
      <c r="I59" s="13">
        <v>4.6655140109221806E-3</v>
      </c>
      <c r="J59" s="8">
        <v>0.19300035212150871</v>
      </c>
      <c r="K59" s="13">
        <v>3.0658705705202339E-2</v>
      </c>
      <c r="L59" s="8">
        <v>0.11349970207315462</v>
      </c>
      <c r="M59" s="8">
        <v>0.16267975407262619</v>
      </c>
      <c r="N59" s="8">
        <v>0.11708223820981339</v>
      </c>
      <c r="O59" s="14">
        <v>0.31291630213252031</v>
      </c>
      <c r="P59" s="13">
        <v>7.0081477947448231E-3</v>
      </c>
      <c r="Q59" s="8">
        <v>3.9404135001063169E-3</v>
      </c>
      <c r="R59" s="14">
        <v>0.35867541626566279</v>
      </c>
      <c r="S59" s="8">
        <v>6.6214353689390158E-3</v>
      </c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4.7198855345680635E-3</v>
      </c>
      <c r="F60" s="13">
        <v>2.4938711214564E-3</v>
      </c>
      <c r="G60" s="13">
        <v>7.5786187776468242E-3</v>
      </c>
      <c r="H60" s="13">
        <v>3.1024366002638058E-3</v>
      </c>
      <c r="I60" s="13">
        <v>4.7422817954074188E-3</v>
      </c>
      <c r="J60" s="8">
        <v>0.19458554687574842</v>
      </c>
      <c r="K60" s="13">
        <v>3.1163173360140996E-2</v>
      </c>
      <c r="L60" s="8">
        <v>0.11536726064172668</v>
      </c>
      <c r="M60" s="8">
        <v>0.16327094407130904</v>
      </c>
      <c r="N60" s="8">
        <v>0.11204992061096181</v>
      </c>
      <c r="O60" s="14">
        <v>0.31373145983042405</v>
      </c>
      <c r="P60" s="13">
        <v>7.1234619869834891E-3</v>
      </c>
      <c r="Q60" s="8">
        <v>4.0052502605684498E-3</v>
      </c>
      <c r="R60" s="14">
        <v>0.36309143700438201</v>
      </c>
      <c r="S60" s="8">
        <v>6.7303864774761815E-3</v>
      </c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4">
        <v>0.31393986084623676</v>
      </c>
      <c r="F61" s="8">
        <v>0.14676466511029854</v>
      </c>
      <c r="G61" s="8">
        <v>0.22024763543218706</v>
      </c>
      <c r="H61" s="8">
        <v>6.6855213984115966E-2</v>
      </c>
      <c r="I61" s="8">
        <v>4.0233845259960814E-2</v>
      </c>
      <c r="J61" s="8">
        <v>0.12916088236863604</v>
      </c>
      <c r="K61" s="8">
        <v>8.1760646325196806E-2</v>
      </c>
      <c r="L61" s="8">
        <v>0.1636870593337138</v>
      </c>
      <c r="M61" s="8">
        <v>0.21736828832877009</v>
      </c>
      <c r="N61" s="8">
        <v>0.16242782612436626</v>
      </c>
      <c r="O61" s="8">
        <v>0.22991689899317261</v>
      </c>
      <c r="P61" s="8">
        <v>0.11582006391963437</v>
      </c>
      <c r="Q61" s="8">
        <v>1.2477163378088782E-3</v>
      </c>
      <c r="R61" s="8">
        <v>0.18404636245958295</v>
      </c>
      <c r="S61" s="8">
        <v>3.7419013555337745E-3</v>
      </c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0.26600726563874449</v>
      </c>
      <c r="F62" s="8">
        <v>0.12452686175882878</v>
      </c>
      <c r="G62" s="8">
        <v>0.18694734440458061</v>
      </c>
      <c r="H62" s="8">
        <v>5.4999177693671818E-2</v>
      </c>
      <c r="I62" s="8">
        <v>2.7917937206523139E-2</v>
      </c>
      <c r="J62" s="8">
        <v>0.14382294467977377</v>
      </c>
      <c r="K62" s="8">
        <v>6.9883746360404619E-2</v>
      </c>
      <c r="L62" s="8">
        <v>0.1527382524235138</v>
      </c>
      <c r="M62" s="8">
        <v>0.21119040606853051</v>
      </c>
      <c r="N62" s="8">
        <v>0.15304656367275188</v>
      </c>
      <c r="O62" s="8">
        <v>0.23618748738465889</v>
      </c>
      <c r="P62" s="8">
        <v>0.10460396319633505</v>
      </c>
      <c r="Q62" s="8">
        <v>1.2675860676632669E-3</v>
      </c>
      <c r="R62" s="8">
        <v>0.21285752927652368</v>
      </c>
      <c r="S62" s="8">
        <v>3.9220517284050812E-3</v>
      </c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0.26752141284094583</v>
      </c>
      <c r="F63" s="8">
        <v>0.12478656560045609</v>
      </c>
      <c r="G63" s="8">
        <v>0.1891754605315781</v>
      </c>
      <c r="H63" s="8">
        <v>6.2320018540134227E-2</v>
      </c>
      <c r="I63" s="8">
        <v>5.2290354835084797E-2</v>
      </c>
      <c r="J63" s="8">
        <v>0.12744962801213947</v>
      </c>
      <c r="K63" s="8">
        <v>8.4455832582115031E-2</v>
      </c>
      <c r="L63" s="8">
        <v>0.16525717781973501</v>
      </c>
      <c r="M63" s="8">
        <v>0.20361501683276437</v>
      </c>
      <c r="N63" s="8">
        <v>0.15887606530886422</v>
      </c>
      <c r="O63" s="8">
        <v>0.25964652152153728</v>
      </c>
      <c r="P63" s="8">
        <v>8.5132242177249365E-2</v>
      </c>
      <c r="Q63" s="8">
        <v>2.7014568792560843E-3</v>
      </c>
      <c r="R63" s="8">
        <v>0.2082266956605249</v>
      </c>
      <c r="S63" s="8">
        <v>4.9127428316644304E-3</v>
      </c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0.21088777262611355</v>
      </c>
      <c r="F64" s="8">
        <v>9.7953988129342251E-2</v>
      </c>
      <c r="G64" s="8">
        <v>0.14198869629509858</v>
      </c>
      <c r="H64" s="8">
        <v>6.6044328138692626E-2</v>
      </c>
      <c r="I64" s="8">
        <v>2.1801598353214557E-2</v>
      </c>
      <c r="J64" s="8">
        <v>0.10920190556844869</v>
      </c>
      <c r="K64" s="8">
        <v>4.6467968616601608E-2</v>
      </c>
      <c r="L64" s="13">
        <v>7.3164786303203014E-2</v>
      </c>
      <c r="M64" s="8">
        <v>0.14507441592983522</v>
      </c>
      <c r="N64" s="8">
        <v>0.10042420823101725</v>
      </c>
      <c r="O64" s="8">
        <v>0.21376091511933754</v>
      </c>
      <c r="P64" s="8">
        <v>5.8981146308826476E-2</v>
      </c>
      <c r="Q64" s="8">
        <v>2.3793824589758497E-3</v>
      </c>
      <c r="R64" s="14">
        <v>0.33199522491217176</v>
      </c>
      <c r="S64" s="8">
        <v>7.9000122629799795E-3</v>
      </c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0.27500525988094576</v>
      </c>
      <c r="F65" s="8">
        <v>0.12871189646141243</v>
      </c>
      <c r="G65" s="8">
        <v>0.19460943752106175</v>
      </c>
      <c r="H65" s="8">
        <v>5.5674407180096572E-2</v>
      </c>
      <c r="I65" s="8">
        <v>3.6784147943572175E-2</v>
      </c>
      <c r="J65" s="8">
        <v>0.14384330218258529</v>
      </c>
      <c r="K65" s="8">
        <v>7.8233894338265789E-2</v>
      </c>
      <c r="L65" s="8">
        <v>0.16908703539919206</v>
      </c>
      <c r="M65" s="8">
        <v>0.2189307404989225</v>
      </c>
      <c r="N65" s="8">
        <v>0.16306193498605268</v>
      </c>
      <c r="O65" s="8">
        <v>0.24727372705900946</v>
      </c>
      <c r="P65" s="8">
        <v>0.10531491982647387</v>
      </c>
      <c r="Q65" s="8">
        <v>1.562104276234209E-3</v>
      </c>
      <c r="R65" s="8">
        <v>0.19296741596393296</v>
      </c>
      <c r="S65" s="8">
        <v>3.6302177182704438E-3</v>
      </c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0.21663368876027445</v>
      </c>
      <c r="F66" s="8">
        <v>0.10878721772241982</v>
      </c>
      <c r="G66" s="8">
        <v>0.16178166797458376</v>
      </c>
      <c r="H66" s="8">
        <v>4.0010198388805603E-2</v>
      </c>
      <c r="I66" s="8">
        <v>2.9992242417441025E-2</v>
      </c>
      <c r="J66" s="8">
        <v>0.15915885080126035</v>
      </c>
      <c r="K66" s="8">
        <v>7.1899239275017027E-2</v>
      </c>
      <c r="L66" s="8">
        <v>0.16103145458459955</v>
      </c>
      <c r="M66" s="8">
        <v>0.21472379548725351</v>
      </c>
      <c r="N66" s="8">
        <v>0.14555811329602433</v>
      </c>
      <c r="O66" s="8">
        <v>0.25755415744138144</v>
      </c>
      <c r="P66" s="8">
        <v>7.6752344832178757E-2</v>
      </c>
      <c r="Q66" s="8">
        <v>2.050172190473805E-3</v>
      </c>
      <c r="R66" s="8">
        <v>0.23177008103542276</v>
      </c>
      <c r="S66" s="8">
        <v>4.1911109609233553E-3</v>
      </c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0.38359618501719361</v>
      </c>
      <c r="F67" s="8">
        <v>0.16180213281522898</v>
      </c>
      <c r="G67" s="14">
        <v>0.24825728828507684</v>
      </c>
      <c r="H67" s="14">
        <v>9.7174858416576762E-2</v>
      </c>
      <c r="I67" s="8">
        <v>4.6047972994427006E-2</v>
      </c>
      <c r="J67" s="13">
        <v>9.2284553422228258E-2</v>
      </c>
      <c r="K67" s="8">
        <v>7.8899583209739402E-2</v>
      </c>
      <c r="L67" s="8">
        <v>0.14504634903431193</v>
      </c>
      <c r="M67" s="8">
        <v>0.1957255501716853</v>
      </c>
      <c r="N67" s="8">
        <v>0.17616804106940756</v>
      </c>
      <c r="O67" s="8">
        <v>0.20806675254665088</v>
      </c>
      <c r="P67" s="14">
        <v>0.151746049311865</v>
      </c>
      <c r="Q67" s="8">
        <v>7.8015233041240262E-4</v>
      </c>
      <c r="R67" s="8">
        <v>0.16399065914115613</v>
      </c>
      <c r="S67" s="8">
        <v>4.2243646557769722E-3</v>
      </c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0.24316249202770121</v>
      </c>
      <c r="F68" s="8">
        <v>0.12825871666825003</v>
      </c>
      <c r="G68" s="8">
        <v>0.17775332278100398</v>
      </c>
      <c r="H68" s="8">
        <v>5.0387603841925331E-2</v>
      </c>
      <c r="I68" s="8">
        <v>4.2575661403182544E-2</v>
      </c>
      <c r="J68" s="13">
        <v>9.2020415676897199E-2</v>
      </c>
      <c r="K68" s="8">
        <v>8.1062015468519155E-2</v>
      </c>
      <c r="L68" s="8">
        <v>0.13812097390713926</v>
      </c>
      <c r="M68" s="8">
        <v>0.16716924898873431</v>
      </c>
      <c r="N68" s="8">
        <v>0.14328238909905625</v>
      </c>
      <c r="O68" s="8">
        <v>0.21192735326917472</v>
      </c>
      <c r="P68" s="8">
        <v>0.10430892275500608</v>
      </c>
      <c r="Q68" s="8">
        <v>7.2231562005772507E-4</v>
      </c>
      <c r="R68" s="8">
        <v>0.20951827646119811</v>
      </c>
      <c r="S68" s="8">
        <v>3.9715081275835656E-3</v>
      </c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14">
        <v>0.39180603489802429</v>
      </c>
      <c r="F69" s="14">
        <v>0.19572602174635964</v>
      </c>
      <c r="G69" s="8">
        <v>0.21940446890190668</v>
      </c>
      <c r="H69" s="8">
        <v>4.7837103719508486E-2</v>
      </c>
      <c r="I69" s="13">
        <v>3.8426033614907145E-3</v>
      </c>
      <c r="J69" s="8">
        <v>0.15150055031930315</v>
      </c>
      <c r="K69" s="8">
        <v>5.9808319654643241E-2</v>
      </c>
      <c r="L69" s="8">
        <v>0.1479909015888676</v>
      </c>
      <c r="M69" s="8">
        <v>0.17936095994726217</v>
      </c>
      <c r="N69" s="8">
        <v>0.14614617980371958</v>
      </c>
      <c r="O69" s="8">
        <v>0.25920738320671005</v>
      </c>
      <c r="P69" s="8">
        <v>0.15087644530907043</v>
      </c>
      <c r="Q69" s="54">
        <v>0</v>
      </c>
      <c r="R69" s="8">
        <v>0.21162568057164258</v>
      </c>
      <c r="S69" s="8">
        <v>2.8357457600117156E-3</v>
      </c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0.18945129028588481</v>
      </c>
      <c r="F70" s="8">
        <v>0.11601402136346474</v>
      </c>
      <c r="G70" s="13">
        <v>9.7197252348384555E-2</v>
      </c>
      <c r="H70" s="8">
        <v>0.10197698996924863</v>
      </c>
      <c r="I70" s="8">
        <v>5.4497205744889969E-2</v>
      </c>
      <c r="J70" s="8">
        <v>0.10492738914130212</v>
      </c>
      <c r="K70" s="8">
        <v>9.1276618560527656E-2</v>
      </c>
      <c r="L70" s="8">
        <v>0.11060751979939283</v>
      </c>
      <c r="M70" s="8">
        <v>0.186906544586638</v>
      </c>
      <c r="N70" s="8">
        <v>0.14405749192334807</v>
      </c>
      <c r="O70" s="8">
        <v>0.2226246614894925</v>
      </c>
      <c r="P70" s="8">
        <v>6.4861401737691601E-2</v>
      </c>
      <c r="Q70" s="8">
        <v>1.1263403303852891E-2</v>
      </c>
      <c r="R70" s="14">
        <v>0.34901445952903615</v>
      </c>
      <c r="S70" s="54">
        <v>0</v>
      </c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0.32288968406451363</v>
      </c>
      <c r="F71" s="8">
        <v>0.16673580529757495</v>
      </c>
      <c r="G71" s="8">
        <v>0.22804060348020636</v>
      </c>
      <c r="H71" s="8">
        <v>6.2494580706995408E-2</v>
      </c>
      <c r="I71" s="8">
        <v>1.7888323359475346E-2</v>
      </c>
      <c r="J71" s="14">
        <v>0.32613636104674465</v>
      </c>
      <c r="K71" s="8">
        <v>8.1963484281944221E-2</v>
      </c>
      <c r="L71" s="8">
        <v>0.22529813289121403</v>
      </c>
      <c r="M71" s="8">
        <v>0.15937034455215948</v>
      </c>
      <c r="N71" s="14">
        <v>0.25525522880800278</v>
      </c>
      <c r="O71" s="8">
        <v>0.32333149559572361</v>
      </c>
      <c r="P71" s="13">
        <v>3.8195691270825588E-2</v>
      </c>
      <c r="Q71" s="8">
        <v>3.5146372539143389E-3</v>
      </c>
      <c r="R71" s="8">
        <v>0.1495238597617235</v>
      </c>
      <c r="S71" s="8">
        <v>7.2697224546040802E-3</v>
      </c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13">
        <v>0.17431811192218322</v>
      </c>
      <c r="F72" s="8">
        <v>0.12281863933922367</v>
      </c>
      <c r="G72" s="8">
        <v>0.22310977703643886</v>
      </c>
      <c r="H72" s="8">
        <v>4.3025349578551947E-2</v>
      </c>
      <c r="I72" s="8">
        <v>1.2043968285303283E-2</v>
      </c>
      <c r="J72" s="14">
        <v>0.21877430126092864</v>
      </c>
      <c r="K72" s="8">
        <v>6.8912681388041477E-2</v>
      </c>
      <c r="L72" s="8">
        <v>0.13429075960652551</v>
      </c>
      <c r="M72" s="8">
        <v>0.18702579768462646</v>
      </c>
      <c r="N72" s="8">
        <v>0.18617258910194873</v>
      </c>
      <c r="O72" s="14">
        <v>0.34589849862723826</v>
      </c>
      <c r="P72" s="8">
        <v>7.0970838630673619E-2</v>
      </c>
      <c r="Q72" s="54">
        <v>0</v>
      </c>
      <c r="R72" s="8">
        <v>0.14247573397950855</v>
      </c>
      <c r="S72" s="8">
        <v>5.1979285547847972E-3</v>
      </c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0.29617085098687956</v>
      </c>
      <c r="F73" s="8">
        <v>0.11463508505637827</v>
      </c>
      <c r="G73" s="8">
        <v>0.24449896854586026</v>
      </c>
      <c r="H73" s="8">
        <v>6.8414327845818731E-2</v>
      </c>
      <c r="I73" s="8">
        <v>4.3449978897660904E-2</v>
      </c>
      <c r="J73" s="8">
        <v>0.15156558950254509</v>
      </c>
      <c r="K73" s="8">
        <v>8.6127635250377393E-2</v>
      </c>
      <c r="L73" s="8">
        <v>0.18408165910368385</v>
      </c>
      <c r="M73" s="8">
        <v>0.19872065548408638</v>
      </c>
      <c r="N73" s="8">
        <v>0.15481117939233155</v>
      </c>
      <c r="O73" s="8">
        <v>0.25332637124486279</v>
      </c>
      <c r="P73" s="8">
        <v>0.13340133031078549</v>
      </c>
      <c r="Q73" s="54">
        <v>0</v>
      </c>
      <c r="R73" s="8">
        <v>0.15983931175638813</v>
      </c>
      <c r="S73" s="8">
        <v>7.97612252295332E-3</v>
      </c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0.2865074588183128</v>
      </c>
      <c r="F74" s="13">
        <v>4.6149556697608812E-2</v>
      </c>
      <c r="G74" s="8">
        <v>0.13495027480835184</v>
      </c>
      <c r="H74" s="8">
        <v>4.2737548476375967E-2</v>
      </c>
      <c r="I74" s="8">
        <v>4.7711483634946129E-2</v>
      </c>
      <c r="J74" s="13">
        <v>6.0986926653721255E-2</v>
      </c>
      <c r="K74" s="8">
        <v>4.0558341728537381E-2</v>
      </c>
      <c r="L74" s="8">
        <v>0.18369053770042673</v>
      </c>
      <c r="M74" s="14">
        <v>0.41916064723555024</v>
      </c>
      <c r="N74" s="8">
        <v>0.10112516370690537</v>
      </c>
      <c r="O74" s="13">
        <v>0.16590294365823696</v>
      </c>
      <c r="P74" s="8">
        <v>9.9150994337081147E-2</v>
      </c>
      <c r="Q74" s="54">
        <v>0</v>
      </c>
      <c r="R74" s="8">
        <v>0.26911821907640465</v>
      </c>
      <c r="S74" s="8">
        <v>2.055783225111971E-3</v>
      </c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S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2" display="Vissza" xr:uid="{4AF5DD4F-9CA2-4CEF-86EA-57FDBC227F20}"/>
  </hyperlinks>
  <pageMargins left="0.75" right="0.75" top="1" bottom="1" header="0.5" footer="0.5"/>
  <pageSetup orientation="portrait" horizontalDpi="300" verticalDpi="300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3C46A-8AFB-4DF5-ADFC-86B873AE67AE}">
  <sheetPr codeName="Munka10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389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390</v>
      </c>
      <c r="F2" s="4" t="s">
        <v>391</v>
      </c>
      <c r="G2" s="4" t="s">
        <v>392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2819</v>
      </c>
      <c r="D4" s="53">
        <v>3779182.2704239804</v>
      </c>
      <c r="E4" s="8">
        <v>8.330393596502203E-2</v>
      </c>
      <c r="F4" s="8">
        <v>0.18123044870855159</v>
      </c>
      <c r="G4" s="8">
        <v>0.72689746392630583</v>
      </c>
      <c r="H4" s="8">
        <v>8.5681514001225666E-3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939</v>
      </c>
      <c r="D5" s="53">
        <v>1269361.6171667627</v>
      </c>
      <c r="E5" s="8">
        <v>5.8408568913630082E-2</v>
      </c>
      <c r="F5" s="8">
        <v>0.16810318675904759</v>
      </c>
      <c r="G5" s="8">
        <v>0.76503627329703894</v>
      </c>
      <c r="H5" s="8">
        <v>8.4519710302860679E-3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855</v>
      </c>
      <c r="D6" s="53">
        <v>1072684.170548965</v>
      </c>
      <c r="E6" s="8">
        <v>8.944446493331229E-2</v>
      </c>
      <c r="F6" s="8">
        <v>0.18635646222650343</v>
      </c>
      <c r="G6" s="8">
        <v>0.71923553879480606</v>
      </c>
      <c r="H6" s="8">
        <v>4.9635340453768337E-3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613</v>
      </c>
      <c r="D7" s="53">
        <v>843279.85292755987</v>
      </c>
      <c r="E7" s="8">
        <v>8.3829729887354307E-2</v>
      </c>
      <c r="F7" s="8">
        <v>0.19302247942136164</v>
      </c>
      <c r="G7" s="8">
        <v>0.71126175077527831</v>
      </c>
      <c r="H7" s="8">
        <v>1.1886039916005224E-2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412</v>
      </c>
      <c r="D8" s="53">
        <v>593856.6297806995</v>
      </c>
      <c r="E8" s="8">
        <v>0.12467921495249612</v>
      </c>
      <c r="F8" s="8">
        <v>0.18328593973456064</v>
      </c>
      <c r="G8" s="8">
        <v>0.68141875459755763</v>
      </c>
      <c r="H8" s="8">
        <v>1.0616090715384597E-2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2114</v>
      </c>
      <c r="D9" s="53">
        <v>2724603.7508376604</v>
      </c>
      <c r="E9" s="8">
        <v>8.2204887466664753E-2</v>
      </c>
      <c r="F9" s="8">
        <v>0.176876044309453</v>
      </c>
      <c r="G9" s="8">
        <v>0.73432411557645461</v>
      </c>
      <c r="H9" s="8">
        <v>6.5949526474248362E-3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705</v>
      </c>
      <c r="D10" s="53">
        <v>1054578.5195863298</v>
      </c>
      <c r="E10" s="8">
        <v>8.6143432128997097E-2</v>
      </c>
      <c r="F10" s="8">
        <v>0.19248046597905324</v>
      </c>
      <c r="G10" s="8">
        <v>0.70771000413420804</v>
      </c>
      <c r="H10" s="8">
        <v>1.366609775774155E-2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452</v>
      </c>
      <c r="D11" s="53">
        <v>637052.73707544361</v>
      </c>
      <c r="E11" s="8">
        <v>8.5085112996687043E-2</v>
      </c>
      <c r="F11" s="8">
        <v>0.2273841850083082</v>
      </c>
      <c r="G11" s="8">
        <v>0.68060861220333291</v>
      </c>
      <c r="H11" s="8">
        <v>6.9220897916717596E-3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756</v>
      </c>
      <c r="D12" s="53">
        <v>951188.08218012319</v>
      </c>
      <c r="E12" s="8">
        <v>0.11357148321463616</v>
      </c>
      <c r="F12" s="8">
        <v>0.20201456314291</v>
      </c>
      <c r="G12" s="8">
        <v>0.68099814896056499</v>
      </c>
      <c r="H12" s="8">
        <v>3.4158046818876229E-3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679</v>
      </c>
      <c r="D13" s="53">
        <v>1026427.0925568501</v>
      </c>
      <c r="E13" s="8">
        <v>8.6747954213810499E-2</v>
      </c>
      <c r="F13" s="8">
        <v>0.18998455273604775</v>
      </c>
      <c r="G13" s="8">
        <v>0.71046318319322121</v>
      </c>
      <c r="H13" s="8">
        <v>1.2804309856920557E-2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202</v>
      </c>
      <c r="D14" s="53">
        <v>258414.79834646214</v>
      </c>
      <c r="E14" s="8">
        <v>5.7177407058676417E-2</v>
      </c>
      <c r="F14" s="8">
        <v>9.9003122906039354E-2</v>
      </c>
      <c r="G14" s="14">
        <v>0.83998048437334061</v>
      </c>
      <c r="H14" s="8">
        <v>3.8389856619441619E-3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487</v>
      </c>
      <c r="D15" s="53">
        <v>632308.88009132177</v>
      </c>
      <c r="E15" s="13">
        <v>3.1531885762555389E-2</v>
      </c>
      <c r="F15" s="13">
        <v>0.10837743660699797</v>
      </c>
      <c r="G15" s="14">
        <v>0.85009734752527377</v>
      </c>
      <c r="H15" s="8">
        <v>9.9933301051717965E-3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243</v>
      </c>
      <c r="D16" s="53">
        <v>273790.68017378723</v>
      </c>
      <c r="E16" s="8">
        <v>0.10531907985831111</v>
      </c>
      <c r="F16" s="8">
        <v>0.21467551986178929</v>
      </c>
      <c r="G16" s="8">
        <v>0.66441617607802739</v>
      </c>
      <c r="H16" s="8">
        <v>1.5589224201872164E-2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329</v>
      </c>
      <c r="D17" s="53">
        <v>471703.8697016674</v>
      </c>
      <c r="E17" s="8">
        <v>8.7104192393898452E-2</v>
      </c>
      <c r="F17" s="8">
        <v>0.16937990332460762</v>
      </c>
      <c r="G17" s="8">
        <v>0.7336494013590682</v>
      </c>
      <c r="H17" s="8">
        <v>9.8665029224255952E-3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613</v>
      </c>
      <c r="D18" s="53">
        <v>865509.48520546162</v>
      </c>
      <c r="E18" s="8">
        <v>5.3827120747921092E-2</v>
      </c>
      <c r="F18" s="8">
        <v>0.22150606940615872</v>
      </c>
      <c r="G18" s="8">
        <v>0.71726943680174005</v>
      </c>
      <c r="H18" s="8">
        <v>7.397373044178146E-3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1129</v>
      </c>
      <c r="D19" s="53">
        <v>1466226.1147767177</v>
      </c>
      <c r="E19" s="8">
        <v>0.10906384493743924</v>
      </c>
      <c r="F19" s="8">
        <v>0.197092853319351</v>
      </c>
      <c r="G19" s="8">
        <v>0.68562604314432785</v>
      </c>
      <c r="H19" s="8">
        <v>8.2172585988845113E-3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714</v>
      </c>
      <c r="D20" s="53">
        <v>929896.86507591279</v>
      </c>
      <c r="E20" s="8">
        <v>7.0943763109849844E-2</v>
      </c>
      <c r="F20" s="13">
        <v>0.12537221134240273</v>
      </c>
      <c r="G20" s="14">
        <v>0.79370906712365918</v>
      </c>
      <c r="H20" s="8">
        <v>9.9749584240893478E-3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34</v>
      </c>
      <c r="D21" s="53">
        <v>45845.935664223718</v>
      </c>
      <c r="E21" s="8">
        <v>2.7545498012286472E-2</v>
      </c>
      <c r="F21" s="8">
        <v>0.16848219348748938</v>
      </c>
      <c r="G21" s="8">
        <v>0.80397230850022439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2379</v>
      </c>
      <c r="D22" s="53">
        <v>3164699.1057813382</v>
      </c>
      <c r="E22" s="8">
        <v>8.8023732746753985E-2</v>
      </c>
      <c r="F22" s="8">
        <v>0.1679706987195313</v>
      </c>
      <c r="G22" s="8">
        <v>0.73580954482839911</v>
      </c>
      <c r="H22" s="8">
        <v>8.1960237053167982E-3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440</v>
      </c>
      <c r="D23" s="53">
        <v>614483.16464264016</v>
      </c>
      <c r="E23" s="8">
        <v>5.8996131432568821E-2</v>
      </c>
      <c r="F23" s="8">
        <v>0.24952055224221162</v>
      </c>
      <c r="G23" s="8">
        <v>0.6809986401921968</v>
      </c>
      <c r="H23" s="8">
        <v>1.0484676133022596E-2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568</v>
      </c>
      <c r="D24" s="53">
        <v>769517.18987465871</v>
      </c>
      <c r="E24" s="8">
        <v>7.2417784165402788E-2</v>
      </c>
      <c r="F24" s="8">
        <v>0.20462693711919594</v>
      </c>
      <c r="G24" s="8">
        <v>0.71296364624896658</v>
      </c>
      <c r="H24" s="8">
        <v>9.9916324664324364E-3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527</v>
      </c>
      <c r="D25" s="53">
        <v>834485.25407676829</v>
      </c>
      <c r="E25" s="8">
        <v>0.1106997003599049</v>
      </c>
      <c r="F25" s="8">
        <v>0.23004690943240033</v>
      </c>
      <c r="G25" s="13">
        <v>0.64799334432350764</v>
      </c>
      <c r="H25" s="8">
        <v>1.126004588418828E-2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973</v>
      </c>
      <c r="D26" s="53">
        <v>1175324.0834938944</v>
      </c>
      <c r="E26" s="8">
        <v>8.4441995406854098E-2</v>
      </c>
      <c r="F26" s="8">
        <v>0.17548928369273559</v>
      </c>
      <c r="G26" s="8">
        <v>0.73413778498731208</v>
      </c>
      <c r="H26" s="8">
        <v>5.930935913099864E-3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751</v>
      </c>
      <c r="D27" s="53">
        <v>999855.7429786647</v>
      </c>
      <c r="E27" s="8">
        <v>6.7479784079273256E-2</v>
      </c>
      <c r="F27" s="13">
        <v>0.12923006015282684</v>
      </c>
      <c r="G27" s="14">
        <v>0.79496419583280653</v>
      </c>
      <c r="H27" s="8">
        <v>8.3259599350940655E-3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630</v>
      </c>
      <c r="D28" s="53">
        <v>649915.43600666302</v>
      </c>
      <c r="E28" s="13">
        <v>4.1199221643498894E-2</v>
      </c>
      <c r="F28" s="13">
        <v>0.10362095030176927</v>
      </c>
      <c r="G28" s="14">
        <v>0.84540888994244467</v>
      </c>
      <c r="H28" s="8">
        <v>9.7709381122869487E-3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883</v>
      </c>
      <c r="D29" s="53">
        <v>870934.11870125786</v>
      </c>
      <c r="E29" s="8">
        <v>7.806905783637158E-2</v>
      </c>
      <c r="F29" s="8">
        <v>0.17689938474210209</v>
      </c>
      <c r="G29" s="8">
        <v>0.73534284598356559</v>
      </c>
      <c r="H29" s="8">
        <v>9.688711437960542E-3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964</v>
      </c>
      <c r="D30" s="53">
        <v>1228428.4401875346</v>
      </c>
      <c r="E30" s="8">
        <v>0.10064954214445168</v>
      </c>
      <c r="F30" s="8">
        <v>0.16261743375783769</v>
      </c>
      <c r="G30" s="8">
        <v>0.72552030977820747</v>
      </c>
      <c r="H30" s="8">
        <v>1.1212714319504508E-2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342</v>
      </c>
      <c r="D31" s="53">
        <v>1029904.2755285306</v>
      </c>
      <c r="E31" s="8">
        <v>9.3611594691014641E-2</v>
      </c>
      <c r="F31" s="8">
        <v>0.25606889838631247</v>
      </c>
      <c r="G31" s="8">
        <v>0.64661229264112918</v>
      </c>
      <c r="H31" s="8">
        <v>3.7072142815436178E-3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1813</v>
      </c>
      <c r="D32" s="53">
        <v>2516160.6679804339</v>
      </c>
      <c r="E32" s="8">
        <v>9.8063278515988742E-2</v>
      </c>
      <c r="F32" s="8">
        <v>0.20528027226886916</v>
      </c>
      <c r="G32" s="8">
        <v>0.68875863060809761</v>
      </c>
      <c r="H32" s="8">
        <v>7.8978186070439802E-3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1006</v>
      </c>
      <c r="D33" s="53">
        <v>1263021.6024435523</v>
      </c>
      <c r="E33" s="8">
        <v>5.3900735623757266E-2</v>
      </c>
      <c r="F33" s="13">
        <v>0.13331897989656352</v>
      </c>
      <c r="G33" s="14">
        <v>0.80287671252527781</v>
      </c>
      <c r="H33" s="8">
        <v>9.9035719544017659E-3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815</v>
      </c>
      <c r="D34" s="53">
        <v>1010581.2399155447</v>
      </c>
      <c r="E34" s="13">
        <v>5.0271932892713693E-2</v>
      </c>
      <c r="F34" s="8">
        <v>0.15069386595516984</v>
      </c>
      <c r="G34" s="14">
        <v>0.78444132456610405</v>
      </c>
      <c r="H34" s="8">
        <v>1.4592876586012639E-2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583</v>
      </c>
      <c r="D35" s="53">
        <v>775196.15813244123</v>
      </c>
      <c r="E35" s="8">
        <v>8.7322196624559326E-2</v>
      </c>
      <c r="F35" s="8">
        <v>0.14041905287453055</v>
      </c>
      <c r="G35" s="8">
        <v>0.76418752194572004</v>
      </c>
      <c r="H35" s="8">
        <v>8.0712285551898123E-3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709</v>
      </c>
      <c r="D36" s="53">
        <v>946004.24626352184</v>
      </c>
      <c r="E36" s="8">
        <v>0.10085187176785837</v>
      </c>
      <c r="F36" s="8">
        <v>0.20502064652195717</v>
      </c>
      <c r="G36" s="8">
        <v>0.68960120548726467</v>
      </c>
      <c r="H36" s="8">
        <v>4.5262762229186662E-3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712</v>
      </c>
      <c r="D37" s="53">
        <v>1047400.6261124805</v>
      </c>
      <c r="E37" s="8">
        <v>9.6351627815406904E-2</v>
      </c>
      <c r="F37" s="8">
        <v>0.21941154748996922</v>
      </c>
      <c r="G37" s="8">
        <v>0.67746324018788007</v>
      </c>
      <c r="H37" s="8">
        <v>6.773584506744295E-3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268</v>
      </c>
      <c r="D38" s="53">
        <v>320260.14357593714</v>
      </c>
      <c r="E38" s="8">
        <v>3.9304788252199019E-2</v>
      </c>
      <c r="F38" s="8">
        <v>0.13477938440322199</v>
      </c>
      <c r="G38" s="8">
        <v>0.79740253846250042</v>
      </c>
      <c r="H38" s="8">
        <v>2.851328888207921E-2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317</v>
      </c>
      <c r="D39" s="53">
        <v>401691.99040450022</v>
      </c>
      <c r="E39" s="8">
        <v>5.6853027804264752E-2</v>
      </c>
      <c r="F39" s="8">
        <v>0.17203189352695636</v>
      </c>
      <c r="G39" s="8">
        <v>0.75984075579792576</v>
      </c>
      <c r="H39" s="8">
        <v>1.1274322870853025E-2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234</v>
      </c>
      <c r="D40" s="53">
        <v>293051.03022491897</v>
      </c>
      <c r="E40" s="8">
        <v>5.247792248257175E-2</v>
      </c>
      <c r="F40" s="8">
        <v>0.13656357102712199</v>
      </c>
      <c r="G40" s="8">
        <v>0.80724989598741848</v>
      </c>
      <c r="H40" s="8">
        <v>3.7086105028883336E-3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284</v>
      </c>
      <c r="D41" s="53">
        <v>379157.25845260819</v>
      </c>
      <c r="E41" s="8">
        <v>9.8645484273994222E-2</v>
      </c>
      <c r="F41" s="8">
        <v>0.14920347547666149</v>
      </c>
      <c r="G41" s="8">
        <v>0.73839038744447849</v>
      </c>
      <c r="H41" s="8">
        <v>1.3760652804866394E-2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295</v>
      </c>
      <c r="D42" s="53">
        <v>391616.97539001936</v>
      </c>
      <c r="E42" s="8">
        <v>7.7345165992409787E-2</v>
      </c>
      <c r="F42" s="8">
        <v>0.13349965116178342</v>
      </c>
      <c r="G42" s="8">
        <v>0.78650122747437434</v>
      </c>
      <c r="H42" s="8">
        <v>2.6539553714329343E-3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320</v>
      </c>
      <c r="D43" s="53">
        <v>430838.57847546856</v>
      </c>
      <c r="E43" s="8">
        <v>0.10023101848873742</v>
      </c>
      <c r="F43" s="8">
        <v>0.20654362011466726</v>
      </c>
      <c r="G43" s="8">
        <v>0.69040045788892057</v>
      </c>
      <c r="H43" s="8">
        <v>2.8249035076751078E-3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252</v>
      </c>
      <c r="D44" s="53">
        <v>335455.76263755135</v>
      </c>
      <c r="E44" s="8">
        <v>9.4959946457198102E-2</v>
      </c>
      <c r="F44" s="8">
        <v>0.17231580827518939</v>
      </c>
      <c r="G44" s="8">
        <v>0.72681700399925264</v>
      </c>
      <c r="H44" s="8">
        <v>5.9072412683602417E-3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281</v>
      </c>
      <c r="D45" s="53">
        <v>366043.07340394967</v>
      </c>
      <c r="E45" s="8">
        <v>0.10008023541840086</v>
      </c>
      <c r="F45" s="8">
        <v>0.25204871418919883</v>
      </c>
      <c r="G45" s="8">
        <v>0.64185914251227583</v>
      </c>
      <c r="H45" s="8">
        <v>6.0119078801241874E-3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296</v>
      </c>
      <c r="D46" s="53">
        <v>409119.45961504284</v>
      </c>
      <c r="E46" s="8">
        <v>0.11833032378071343</v>
      </c>
      <c r="F46" s="8">
        <v>0.20890064644114847</v>
      </c>
      <c r="G46" s="8">
        <v>0.66161861506948838</v>
      </c>
      <c r="H46" s="8">
        <v>1.1150414708649128E-2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272</v>
      </c>
      <c r="D47" s="53">
        <v>451947.99824398797</v>
      </c>
      <c r="E47" s="8">
        <v>8.0190394720653882E-2</v>
      </c>
      <c r="F47" s="8">
        <v>0.21959362282158792</v>
      </c>
      <c r="G47" s="8">
        <v>0.69708427533294615</v>
      </c>
      <c r="H47" s="8">
        <v>3.1317071248121746E-3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836</v>
      </c>
      <c r="D48" s="53">
        <v>1084285.3004549635</v>
      </c>
      <c r="E48" s="13">
        <v>3.6899343872826201E-2</v>
      </c>
      <c r="F48" s="8">
        <v>0.19678975511276975</v>
      </c>
      <c r="G48" s="8">
        <v>0.7524138627066328</v>
      </c>
      <c r="H48" s="8">
        <v>1.3897038307771255E-2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1983</v>
      </c>
      <c r="D49" s="53">
        <v>2694896.969969024</v>
      </c>
      <c r="E49" s="8">
        <v>0.1019747117460176</v>
      </c>
      <c r="F49" s="8">
        <v>0.17497019927884391</v>
      </c>
      <c r="G49" s="8">
        <v>0.7166310023782847</v>
      </c>
      <c r="H49" s="8">
        <v>6.424086596852242E-3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610</v>
      </c>
      <c r="D50" s="53">
        <v>712523.66603243235</v>
      </c>
      <c r="E50" s="13">
        <v>3.2354299663984391E-2</v>
      </c>
      <c r="F50" s="8">
        <v>0.14013522172676901</v>
      </c>
      <c r="G50" s="14">
        <v>0.81737014388125206</v>
      </c>
      <c r="H50" s="8">
        <v>1.0140334727994164E-2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9.5141843708729731E-2</v>
      </c>
      <c r="F51" s="8">
        <v>0.19077873091497766</v>
      </c>
      <c r="G51" s="8">
        <v>0.70587656335883853</v>
      </c>
      <c r="H51" s="8">
        <v>8.2028620174550756E-3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615</v>
      </c>
      <c r="D52" s="53">
        <v>733525.91095380776</v>
      </c>
      <c r="E52" s="13">
        <v>3.6514899434120437E-2</v>
      </c>
      <c r="F52" s="13">
        <v>8.7791516759485766E-2</v>
      </c>
      <c r="G52" s="14">
        <v>0.86722961120110309</v>
      </c>
      <c r="H52" s="8">
        <v>8.4639726052908124E-3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2204</v>
      </c>
      <c r="D53" s="53">
        <v>3045656.3594701719</v>
      </c>
      <c r="E53" s="8">
        <v>9.4572761660758481E-2</v>
      </c>
      <c r="F53" s="8">
        <v>0.20373458889605872</v>
      </c>
      <c r="G53" s="8">
        <v>0.69309940727891628</v>
      </c>
      <c r="H53" s="8">
        <v>8.5932421642671911E-3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2661</v>
      </c>
      <c r="D54" s="53">
        <v>3551695.80562136</v>
      </c>
      <c r="E54" s="8">
        <v>7.7657648378035446E-2</v>
      </c>
      <c r="F54" s="8">
        <v>0.17297922921411518</v>
      </c>
      <c r="G54" s="8">
        <v>0.74224621430633619</v>
      </c>
      <c r="H54" s="8">
        <v>7.1169081015153672E-3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158</v>
      </c>
      <c r="D55" s="53">
        <v>227486.46480261852</v>
      </c>
      <c r="E55" s="8">
        <v>0.17145817387729642</v>
      </c>
      <c r="F55" s="14">
        <v>0.31005491171596444</v>
      </c>
      <c r="G55" s="13">
        <v>0.48726082271521681</v>
      </c>
      <c r="H55" s="8">
        <v>3.1226091691522212E-2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7.9547890655172968E-2</v>
      </c>
      <c r="F56" s="13">
        <v>7.339845567573712E-2</v>
      </c>
      <c r="G56" s="14">
        <v>0.84193242473383789</v>
      </c>
      <c r="H56" s="8">
        <v>5.1212289352520306E-3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9.6301195811426585E-2</v>
      </c>
      <c r="F57" s="8">
        <v>0.19950551548630416</v>
      </c>
      <c r="G57" s="8">
        <v>0.69576131878758385</v>
      </c>
      <c r="H57" s="8">
        <v>8.4319699146843709E-3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157</v>
      </c>
      <c r="D58" s="53">
        <v>191214.81124131611</v>
      </c>
      <c r="E58" s="8">
        <v>6.8770815561411472E-2</v>
      </c>
      <c r="F58" s="8">
        <v>0.26686590583195269</v>
      </c>
      <c r="G58" s="8">
        <v>0.65336257539477938</v>
      </c>
      <c r="H58" s="8">
        <v>1.1000703211855841E-2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453</v>
      </c>
      <c r="D59" s="53">
        <v>521308.85479111556</v>
      </c>
      <c r="E59" s="13">
        <v>1.8996810817601645E-2</v>
      </c>
      <c r="F59" s="13">
        <v>9.3650717163029459E-2</v>
      </c>
      <c r="G59" s="14">
        <v>0.87752771834419463</v>
      </c>
      <c r="H59" s="8">
        <v>9.8247536751737592E-3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446</v>
      </c>
      <c r="D60" s="53">
        <v>511172.1832037401</v>
      </c>
      <c r="E60" s="13">
        <v>1.9373522303071461E-2</v>
      </c>
      <c r="F60" s="13">
        <v>9.5507834187383359E-2</v>
      </c>
      <c r="G60" s="14">
        <v>0.8750990625243088</v>
      </c>
      <c r="H60" s="8">
        <v>1.0019580985235744E-2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2373</v>
      </c>
      <c r="D61" s="53">
        <v>3268010.0872202399</v>
      </c>
      <c r="E61" s="8">
        <v>9.3303736532496601E-2</v>
      </c>
      <c r="F61" s="8">
        <v>0.19463891895351051</v>
      </c>
      <c r="G61" s="8">
        <v>0.70371622130839584</v>
      </c>
      <c r="H61" s="8">
        <v>8.3411232055982699E-3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2004</v>
      </c>
      <c r="D62" s="53">
        <v>2649999.0420356994</v>
      </c>
      <c r="E62" s="8">
        <v>6.5657924765489858E-2</v>
      </c>
      <c r="F62" s="8">
        <v>0.1920694127240741</v>
      </c>
      <c r="G62" s="8">
        <v>0.73249170321240076</v>
      </c>
      <c r="H62" s="8">
        <v>9.780959298034176E-3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14">
        <v>0.12471609264508104</v>
      </c>
      <c r="F63" s="8">
        <v>0.15579326231074006</v>
      </c>
      <c r="G63" s="8">
        <v>0.71376874541864754</v>
      </c>
      <c r="H63" s="8">
        <v>5.7218996255310375E-3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209</v>
      </c>
      <c r="D64" s="53">
        <v>305354.16835443984</v>
      </c>
      <c r="E64" s="8">
        <v>4.364395559713749E-2</v>
      </c>
      <c r="F64" s="14">
        <v>0.31275121132471262</v>
      </c>
      <c r="G64" s="8">
        <v>0.64360483307814942</v>
      </c>
      <c r="H64" s="54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8.6790101649206017E-2</v>
      </c>
      <c r="F65" s="8">
        <v>0.16966959655640465</v>
      </c>
      <c r="G65" s="8">
        <v>0.73421899834752113</v>
      </c>
      <c r="H65" s="8">
        <v>9.3213034468691176E-3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2037</v>
      </c>
      <c r="D66" s="53">
        <v>2610843.0093515208</v>
      </c>
      <c r="E66" s="8">
        <v>6.3085297707239987E-2</v>
      </c>
      <c r="F66" s="8">
        <v>0.16527236014614721</v>
      </c>
      <c r="G66" s="8">
        <v>0.76111355209616771</v>
      </c>
      <c r="H66" s="8">
        <v>1.0528790050443503E-2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782</v>
      </c>
      <c r="D67" s="53">
        <v>1168339.2610724631</v>
      </c>
      <c r="E67" s="14">
        <v>0.12848575267935655</v>
      </c>
      <c r="F67" s="8">
        <v>0.21689137816111542</v>
      </c>
      <c r="G67" s="13">
        <v>0.65043608187564372</v>
      </c>
      <c r="H67" s="8">
        <v>4.1867872838846189E-3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909</v>
      </c>
      <c r="D68" s="53">
        <v>1227067.008052231</v>
      </c>
      <c r="E68" s="8">
        <v>9.1863527150942967E-2</v>
      </c>
      <c r="F68" s="8">
        <v>0.22199244898929027</v>
      </c>
      <c r="G68" s="8">
        <v>0.67987808003813666</v>
      </c>
      <c r="H68" s="8">
        <v>6.2659438216288643E-3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300</v>
      </c>
      <c r="D69" s="53">
        <v>400520.74608889694</v>
      </c>
      <c r="E69" s="8">
        <v>6.8258391091546161E-2</v>
      </c>
      <c r="F69" s="8">
        <v>0.13271318061105833</v>
      </c>
      <c r="G69" s="8">
        <v>0.78340929915116009</v>
      </c>
      <c r="H69" s="8">
        <v>1.5619129146235679E-2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296</v>
      </c>
      <c r="D70" s="53">
        <v>383370.45980652753</v>
      </c>
      <c r="E70" s="8">
        <v>7.0319233144518392E-2</v>
      </c>
      <c r="F70" s="14">
        <v>0.34079663153871759</v>
      </c>
      <c r="G70" s="13">
        <v>0.57763055202471592</v>
      </c>
      <c r="H70" s="8">
        <v>1.125358329204834E-2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244</v>
      </c>
      <c r="D71" s="53">
        <v>334214.90803546913</v>
      </c>
      <c r="E71" s="8">
        <v>4.227470373339029E-2</v>
      </c>
      <c r="F71" s="8">
        <v>0.22773162361627225</v>
      </c>
      <c r="G71" s="8">
        <v>0.7239612335538681</v>
      </c>
      <c r="H71" s="8">
        <v>6.0324390964671707E-3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325</v>
      </c>
      <c r="D72" s="53">
        <v>425733.24647507857</v>
      </c>
      <c r="E72" s="13">
        <v>1.3940042450826185E-2</v>
      </c>
      <c r="F72" s="13">
        <v>6.3537445450214766E-2</v>
      </c>
      <c r="G72" s="14">
        <v>0.92252251209895997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376</v>
      </c>
      <c r="D73" s="53">
        <v>510898.22151411505</v>
      </c>
      <c r="E73" s="8">
        <v>7.8751567387345872E-2</v>
      </c>
      <c r="F73" s="8">
        <v>0.12910936991987038</v>
      </c>
      <c r="G73" s="8">
        <v>0.77066340720928239</v>
      </c>
      <c r="H73" s="8">
        <v>2.1475655483501287E-2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369</v>
      </c>
      <c r="D74" s="53">
        <v>497377.68045166897</v>
      </c>
      <c r="E74" s="14">
        <v>0.17592913382535574</v>
      </c>
      <c r="F74" s="8">
        <v>0.11977716990894356</v>
      </c>
      <c r="G74" s="8">
        <v>0.7020141589279707</v>
      </c>
      <c r="H74" s="8">
        <v>2.2795373377304342E-3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3" display="Vissza" xr:uid="{3937AEB3-2F02-4570-A04B-4606E84623D2}"/>
  </hyperlinks>
  <pageMargins left="0.75" right="0.75" top="1" bottom="1" header="0.5" footer="0.5"/>
  <pageSetup orientation="portrait" horizontalDpi="300" verticalDpi="300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A68B1-0E0F-4598-BEF2-54F759A6B6B3}">
  <sheetPr codeName="Munka10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393</v>
      </c>
      <c r="D1" s="65"/>
      <c r="E1" s="65"/>
      <c r="F1" s="65"/>
      <c r="G1" s="65"/>
      <c r="H1" s="65"/>
    </row>
    <row r="2" spans="1:44" ht="29.1" customHeight="1" x14ac:dyDescent="0.2">
      <c r="A2" s="67"/>
      <c r="B2" s="67"/>
      <c r="C2" s="66" t="s">
        <v>1</v>
      </c>
      <c r="D2" s="66"/>
      <c r="E2" s="4" t="s">
        <v>394</v>
      </c>
      <c r="F2" s="4" t="s">
        <v>395</v>
      </c>
      <c r="G2" s="4" t="s">
        <v>396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703</v>
      </c>
      <c r="D4" s="53">
        <v>999723.65647588775</v>
      </c>
      <c r="E4" s="8">
        <v>0.43094090419126579</v>
      </c>
      <c r="F4" s="8">
        <v>0.44464399367472124</v>
      </c>
      <c r="G4" s="8">
        <v>0.11811978697482833</v>
      </c>
      <c r="H4" s="8">
        <v>6.2953151591831451E-3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192</v>
      </c>
      <c r="D5" s="53">
        <v>287525.32848795265</v>
      </c>
      <c r="E5" s="8">
        <v>0.39238609853538686</v>
      </c>
      <c r="F5" s="8">
        <v>0.4834745785043697</v>
      </c>
      <c r="G5" s="8">
        <v>0.11719569001149648</v>
      </c>
      <c r="H5" s="8">
        <v>6.9436329487471667E-3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217</v>
      </c>
      <c r="D6" s="53">
        <v>295847.28878706251</v>
      </c>
      <c r="E6" s="8">
        <v>0.41853602433405468</v>
      </c>
      <c r="F6" s="8">
        <v>0.47917755192068262</v>
      </c>
      <c r="G6" s="8">
        <v>9.9004638690943961E-2</v>
      </c>
      <c r="H6" s="8">
        <v>3.2817850543184657E-3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170</v>
      </c>
      <c r="D7" s="53">
        <v>233463.89034852418</v>
      </c>
      <c r="E7" s="8">
        <v>0.41169068092118655</v>
      </c>
      <c r="F7" s="8">
        <v>0.40160299858156473</v>
      </c>
      <c r="G7" s="8">
        <v>0.17711431977071654</v>
      </c>
      <c r="H7" s="8">
        <v>9.5920007265316801E-3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124</v>
      </c>
      <c r="D8" s="53">
        <v>182887.14885234722</v>
      </c>
      <c r="E8" s="8">
        <v>0.53619523928253432</v>
      </c>
      <c r="F8" s="8">
        <v>0.38267726637891558</v>
      </c>
      <c r="G8" s="8">
        <v>7.518496565135567E-2</v>
      </c>
      <c r="H8" s="8">
        <v>5.9425286871950299E-3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507</v>
      </c>
      <c r="D9" s="53">
        <v>705892.87848772644</v>
      </c>
      <c r="E9" s="8">
        <v>0.42136172683305584</v>
      </c>
      <c r="F9" s="8">
        <v>0.47241553976912515</v>
      </c>
      <c r="G9" s="8">
        <v>0.10047938365267002</v>
      </c>
      <c r="H9" s="8">
        <v>5.7433497451486104E-3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196</v>
      </c>
      <c r="D10" s="53">
        <v>293830.77798816026</v>
      </c>
      <c r="E10" s="8">
        <v>0.45395371831928072</v>
      </c>
      <c r="F10" s="8">
        <v>0.37792621568407575</v>
      </c>
      <c r="G10" s="8">
        <v>0.16049872074079602</v>
      </c>
      <c r="H10" s="8">
        <v>7.6213452558471975E-3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131</v>
      </c>
      <c r="D11" s="53">
        <v>199059.42154612471</v>
      </c>
      <c r="E11" s="8">
        <v>0.38531719539344578</v>
      </c>
      <c r="F11" s="8">
        <v>0.47091984942205156</v>
      </c>
      <c r="G11" s="8">
        <v>0.13373343571247012</v>
      </c>
      <c r="H11" s="8">
        <v>1.0029519472032084E-2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218</v>
      </c>
      <c r="D12" s="53">
        <v>300181.68619764154</v>
      </c>
      <c r="E12" s="8">
        <v>0.42715004508595134</v>
      </c>
      <c r="F12" s="8">
        <v>0.46231876408150219</v>
      </c>
      <c r="G12" s="8">
        <v>0.10367627784521172</v>
      </c>
      <c r="H12" s="8">
        <v>6.8549129873352295E-3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187</v>
      </c>
      <c r="D13" s="53">
        <v>284045.74252451136</v>
      </c>
      <c r="E13" s="8">
        <v>0.4499241364162217</v>
      </c>
      <c r="F13" s="8">
        <v>0.37616426276845621</v>
      </c>
      <c r="G13" s="8">
        <v>0.16602770934791602</v>
      </c>
      <c r="H13" s="8">
        <v>7.8838914674058576E-3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30</v>
      </c>
      <c r="D14" s="53">
        <v>40359.360156475603</v>
      </c>
      <c r="E14" s="8">
        <v>0.48393481295892782</v>
      </c>
      <c r="F14" s="8">
        <v>0.44227848073966686</v>
      </c>
      <c r="G14" s="8">
        <v>7.3786706301405616E-2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61</v>
      </c>
      <c r="D15" s="53">
        <v>88465.906941827954</v>
      </c>
      <c r="E15" s="8">
        <v>0.40829202002586146</v>
      </c>
      <c r="F15" s="8">
        <v>0.51172429859640312</v>
      </c>
      <c r="G15" s="8">
        <v>7.9983681377736288E-2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76</v>
      </c>
      <c r="D16" s="53">
        <v>87611.539109305071</v>
      </c>
      <c r="E16" s="8">
        <v>0.48450146418332835</v>
      </c>
      <c r="F16" s="8">
        <v>0.47975840429390387</v>
      </c>
      <c r="G16" s="8">
        <v>3.5740131522767803E-2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83</v>
      </c>
      <c r="D17" s="53">
        <v>120984.54046735217</v>
      </c>
      <c r="E17" s="8">
        <v>0.48539262807593386</v>
      </c>
      <c r="F17" s="8">
        <v>0.38030262762464667</v>
      </c>
      <c r="G17" s="8">
        <v>0.12577039551128882</v>
      </c>
      <c r="H17" s="8">
        <v>8.5343487881308182E-3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156</v>
      </c>
      <c r="D18" s="53">
        <v>238303.4876702351</v>
      </c>
      <c r="E18" s="8">
        <v>0.36566705454383386</v>
      </c>
      <c r="F18" s="8">
        <v>0.51990909444323874</v>
      </c>
      <c r="G18" s="8">
        <v>0.11442385101292735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318</v>
      </c>
      <c r="D19" s="53">
        <v>448894.94619792176</v>
      </c>
      <c r="E19" s="8">
        <v>0.41740061379039295</v>
      </c>
      <c r="F19" s="8">
        <v>0.47406172071127289</v>
      </c>
      <c r="G19" s="8">
        <v>0.10853766549833375</v>
      </c>
      <c r="H19" s="54"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138</v>
      </c>
      <c r="D20" s="53">
        <v>182553.60920747268</v>
      </c>
      <c r="E20" s="8">
        <v>0.50720060991444738</v>
      </c>
      <c r="F20" s="8">
        <v>0.32198022076512572</v>
      </c>
      <c r="G20" s="8">
        <v>0.14199995700177398</v>
      </c>
      <c r="H20" s="8">
        <v>2.8819212318652924E-2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8</v>
      </c>
      <c r="D21" s="53">
        <v>8987.0729329050173</v>
      </c>
      <c r="E21" s="8">
        <v>0.55599303799857192</v>
      </c>
      <c r="F21" s="8">
        <v>0.33733653692390092</v>
      </c>
      <c r="G21" s="8">
        <v>0.10667042507752718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572</v>
      </c>
      <c r="D22" s="53">
        <v>810145.34834635537</v>
      </c>
      <c r="E22" s="8">
        <v>0.43610383826644444</v>
      </c>
      <c r="F22" s="8">
        <v>0.44623869834542712</v>
      </c>
      <c r="G22" s="8">
        <v>0.11116350371283637</v>
      </c>
      <c r="H22" s="8">
        <v>6.4939596752919097E-3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131</v>
      </c>
      <c r="D23" s="53">
        <v>189578.30812953145</v>
      </c>
      <c r="E23" s="8">
        <v>0.40887758341320207</v>
      </c>
      <c r="F23" s="8">
        <v>0.43782917090462325</v>
      </c>
      <c r="G23" s="8">
        <v>0.14784681947177372</v>
      </c>
      <c r="H23" s="8">
        <v>5.4464262104007566E-3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159</v>
      </c>
      <c r="D24" s="53">
        <v>213190.67539253237</v>
      </c>
      <c r="E24" s="8">
        <v>0.36797493833228934</v>
      </c>
      <c r="F24" s="8">
        <v>0.47103438784650392</v>
      </c>
      <c r="G24" s="8">
        <v>0.15614747763347983</v>
      </c>
      <c r="H24" s="8">
        <v>4.8431961877272523E-3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163</v>
      </c>
      <c r="D25" s="53">
        <v>284348.02124832897</v>
      </c>
      <c r="E25" s="8">
        <v>0.41603349824212882</v>
      </c>
      <c r="F25" s="8">
        <v>0.5181989439259902</v>
      </c>
      <c r="G25" s="8">
        <v>6.5767557831881762E-2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239</v>
      </c>
      <c r="D26" s="53">
        <v>305503.49237912113</v>
      </c>
      <c r="E26" s="8">
        <v>0.49252195927147097</v>
      </c>
      <c r="F26" s="8">
        <v>0.37830251556834393</v>
      </c>
      <c r="G26" s="8">
        <v>0.12917552516018393</v>
      </c>
      <c r="H26" s="54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142</v>
      </c>
      <c r="D27" s="53">
        <v>196681.46745590385</v>
      </c>
      <c r="E27" s="8">
        <v>0.42509094163772509</v>
      </c>
      <c r="F27" s="8">
        <v>0.41274552685735572</v>
      </c>
      <c r="G27" s="8">
        <v>0.13541443667997799</v>
      </c>
      <c r="H27" s="8">
        <v>2.6749094824941148E-2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96</v>
      </c>
      <c r="D28" s="53">
        <v>94120.86519236883</v>
      </c>
      <c r="E28" s="8">
        <v>0.34426398633448124</v>
      </c>
      <c r="F28" s="8">
        <v>0.50850395818576644</v>
      </c>
      <c r="G28" s="8">
        <v>0.11389651049826276</v>
      </c>
      <c r="H28" s="8">
        <v>3.3335544981489836E-2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229</v>
      </c>
      <c r="D29" s="53">
        <v>222060.71583371499</v>
      </c>
      <c r="E29" s="8">
        <v>0.42439973425943023</v>
      </c>
      <c r="F29" s="8">
        <v>0.38390420450151003</v>
      </c>
      <c r="G29" s="8">
        <v>0.18213344733863707</v>
      </c>
      <c r="H29" s="8">
        <v>9.5626139004240419E-3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257</v>
      </c>
      <c r="D30" s="53">
        <v>323404.64056053886</v>
      </c>
      <c r="E30" s="8">
        <v>0.46059953696852285</v>
      </c>
      <c r="F30" s="8">
        <v>0.42167217920860334</v>
      </c>
      <c r="G30" s="8">
        <v>0.11453561390777653</v>
      </c>
      <c r="H30" s="8">
        <v>3.1926699150961325E-3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121</v>
      </c>
      <c r="D31" s="53">
        <v>360137.43488926382</v>
      </c>
      <c r="E31" s="8">
        <v>0.43099339500078743</v>
      </c>
      <c r="F31" s="8">
        <v>0.48603529574105947</v>
      </c>
      <c r="G31" s="8">
        <v>8.2971309258153131E-2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529</v>
      </c>
      <c r="D32" s="53">
        <v>763261.11137038574</v>
      </c>
      <c r="E32" s="8">
        <v>0.43905643152090384</v>
      </c>
      <c r="F32" s="8">
        <v>0.41960173813708834</v>
      </c>
      <c r="G32" s="8">
        <v>0.13309619146973772</v>
      </c>
      <c r="H32" s="8">
        <v>8.2456388722686961E-3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174</v>
      </c>
      <c r="D33" s="53">
        <v>236462.54510550166</v>
      </c>
      <c r="E33" s="8">
        <v>0.40474535425242564</v>
      </c>
      <c r="F33" s="8">
        <v>0.52547616007277498</v>
      </c>
      <c r="G33" s="8">
        <v>6.9778485674798635E-2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151</v>
      </c>
      <c r="D34" s="53">
        <v>203092.26618031209</v>
      </c>
      <c r="E34" s="8">
        <v>0.52240699058734896</v>
      </c>
      <c r="F34" s="8">
        <v>0.33685151719507084</v>
      </c>
      <c r="G34" s="8">
        <v>0.1243637246296051</v>
      </c>
      <c r="H34" s="8">
        <v>1.6377767587975153E-2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130</v>
      </c>
      <c r="D35" s="53">
        <v>176544.14165997622</v>
      </c>
      <c r="E35" s="8">
        <v>0.37546583332092731</v>
      </c>
      <c r="F35" s="8">
        <v>0.46798863166929194</v>
      </c>
      <c r="G35" s="8">
        <v>0.156545535009781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211</v>
      </c>
      <c r="D36" s="53">
        <v>289356.70111748215</v>
      </c>
      <c r="E36" s="8">
        <v>0.40986711941232845</v>
      </c>
      <c r="F36" s="8">
        <v>0.46352147663402093</v>
      </c>
      <c r="G36" s="8">
        <v>0.12325600486680602</v>
      </c>
      <c r="H36" s="8">
        <v>3.3553990868447916E-3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211</v>
      </c>
      <c r="D37" s="53">
        <v>330730.54751811584</v>
      </c>
      <c r="E37" s="8">
        <v>0.42282428124565219</v>
      </c>
      <c r="F37" s="8">
        <v>0.48185898075766692</v>
      </c>
      <c r="G37" s="8">
        <v>8.9280191450042456E-2</v>
      </c>
      <c r="H37" s="8">
        <v>6.0365465466383737E-3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44</v>
      </c>
      <c r="D38" s="53">
        <v>55752.222128923349</v>
      </c>
      <c r="E38" s="8">
        <v>0.62223732343927085</v>
      </c>
      <c r="F38" s="8">
        <v>0.27371743723440561</v>
      </c>
      <c r="G38" s="8">
        <v>8.4551628362061135E-2</v>
      </c>
      <c r="H38" s="8">
        <v>1.9493610964262543E-2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68</v>
      </c>
      <c r="D39" s="53">
        <v>91941.23962311566</v>
      </c>
      <c r="E39" s="8">
        <v>0.48408319508573605</v>
      </c>
      <c r="F39" s="8">
        <v>0.36590456490940809</v>
      </c>
      <c r="G39" s="8">
        <v>0.13747625852372541</v>
      </c>
      <c r="H39" s="8">
        <v>1.2535981481130672E-2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39</v>
      </c>
      <c r="D40" s="53">
        <v>55398.804428273099</v>
      </c>
      <c r="E40" s="8">
        <v>0.48554291657059312</v>
      </c>
      <c r="F40" s="8">
        <v>0.35217119849406664</v>
      </c>
      <c r="G40" s="8">
        <v>0.14266791411827093</v>
      </c>
      <c r="H40" s="8">
        <v>1.9617970817069116E-2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66</v>
      </c>
      <c r="D41" s="53">
        <v>93973.732089389436</v>
      </c>
      <c r="E41" s="8">
        <v>0.34400402900464372</v>
      </c>
      <c r="F41" s="8">
        <v>0.54996328269259964</v>
      </c>
      <c r="G41" s="8">
        <v>0.106032688302757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64</v>
      </c>
      <c r="D42" s="53">
        <v>82570.409570586824</v>
      </c>
      <c r="E42" s="8">
        <v>0.41127264577641987</v>
      </c>
      <c r="F42" s="8">
        <v>0.37469293490034156</v>
      </c>
      <c r="G42" s="8">
        <v>0.21403441932323844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88</v>
      </c>
      <c r="D43" s="53">
        <v>132170.34920821642</v>
      </c>
      <c r="E43" s="8">
        <v>0.45915155569349325</v>
      </c>
      <c r="F43" s="8">
        <v>0.44488342947912524</v>
      </c>
      <c r="G43" s="8">
        <v>9.5965014827382206E-2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72</v>
      </c>
      <c r="D44" s="53">
        <v>89659.192138280181</v>
      </c>
      <c r="E44" s="8">
        <v>0.3519804306729391</v>
      </c>
      <c r="F44" s="8">
        <v>0.51555135639368255</v>
      </c>
      <c r="G44" s="8">
        <v>0.12163934879187907</v>
      </c>
      <c r="H44" s="8">
        <v>1.0828864141499328E-2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96</v>
      </c>
      <c r="D45" s="53">
        <v>128894.36294887027</v>
      </c>
      <c r="E45" s="8">
        <v>0.38411621848805871</v>
      </c>
      <c r="F45" s="8">
        <v>0.50528034736357186</v>
      </c>
      <c r="G45" s="8">
        <v>0.10312485978627339</v>
      </c>
      <c r="H45" s="8">
        <v>7.4785743620965593E-3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88</v>
      </c>
      <c r="D46" s="53">
        <v>133876.55770647436</v>
      </c>
      <c r="E46" s="8">
        <v>0.37306832545194818</v>
      </c>
      <c r="F46" s="8">
        <v>0.49568836568521013</v>
      </c>
      <c r="G46" s="8">
        <v>0.12353079904029324</v>
      </c>
      <c r="H46" s="8">
        <v>7.7125098225480993E-3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78</v>
      </c>
      <c r="D47" s="53">
        <v>135486.78663375683</v>
      </c>
      <c r="E47" s="8">
        <v>0.49258443770692628</v>
      </c>
      <c r="F47" s="8">
        <v>0.42052346502312621</v>
      </c>
      <c r="G47" s="8">
        <v>8.6892097269946872E-2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179</v>
      </c>
      <c r="D48" s="53">
        <v>253385.65490664655</v>
      </c>
      <c r="E48" s="8">
        <v>0.32982401287937435</v>
      </c>
      <c r="F48" s="8">
        <v>0.5295867548573</v>
      </c>
      <c r="G48" s="8">
        <v>0.12816136209476245</v>
      </c>
      <c r="H48" s="8">
        <v>1.2427870168562071E-2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524</v>
      </c>
      <c r="D49" s="53">
        <v>746338.00156924035</v>
      </c>
      <c r="E49" s="8">
        <v>0.46527061763653665</v>
      </c>
      <c r="F49" s="8">
        <v>0.4158054819996202</v>
      </c>
      <c r="G49" s="8">
        <v>0.11471061970382132</v>
      </c>
      <c r="H49" s="8">
        <v>4.2132806600215086E-3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99</v>
      </c>
      <c r="D50" s="53">
        <v>122902.86613351927</v>
      </c>
      <c r="E50" s="8">
        <v>0.29125084234003695</v>
      </c>
      <c r="F50" s="8">
        <v>0.51084015456308063</v>
      </c>
      <c r="G50" s="8">
        <v>0.18068792581837184</v>
      </c>
      <c r="H50" s="8">
        <v>1.7221077278510494E-2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604</v>
      </c>
      <c r="D51" s="53">
        <v>876820.79034236819</v>
      </c>
      <c r="E51" s="8">
        <v>0.45052108427023158</v>
      </c>
      <c r="F51" s="8">
        <v>0.4353653611538868</v>
      </c>
      <c r="G51" s="8">
        <v>0.10934968973579182</v>
      </c>
      <c r="H51" s="8">
        <v>4.7638648400888141E-3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77</v>
      </c>
      <c r="D52" s="53">
        <v>91181.977175818116</v>
      </c>
      <c r="E52" s="8">
        <v>0.37101118465010607</v>
      </c>
      <c r="F52" s="8">
        <v>0.4641359591178158</v>
      </c>
      <c r="G52" s="8">
        <v>0.15428118288143958</v>
      </c>
      <c r="H52" s="8">
        <v>1.0571673350639219E-2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626</v>
      </c>
      <c r="D53" s="53">
        <v>908541.67930006923</v>
      </c>
      <c r="E53" s="8">
        <v>0.43695549927683758</v>
      </c>
      <c r="F53" s="8">
        <v>0.44268776427034984</v>
      </c>
      <c r="G53" s="8">
        <v>0.11449060005767725</v>
      </c>
      <c r="H53" s="8">
        <v>5.8661363951341867E-3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628</v>
      </c>
      <c r="D54" s="53">
        <v>890185.94687807572</v>
      </c>
      <c r="E54" s="8">
        <v>0.40910939177601513</v>
      </c>
      <c r="F54" s="8">
        <v>0.45857421381767971</v>
      </c>
      <c r="G54" s="8">
        <v>0.12524643839129596</v>
      </c>
      <c r="H54" s="8">
        <v>7.0699560150084672E-3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75</v>
      </c>
      <c r="D55" s="53">
        <v>109537.70959781154</v>
      </c>
      <c r="E55" s="8">
        <v>0.60836022053909444</v>
      </c>
      <c r="F55" s="8">
        <v>0.33143653065847045</v>
      </c>
      <c r="G55" s="8">
        <v>6.0203248802435494E-2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25</v>
      </c>
      <c r="D56" s="53">
        <v>32457.823369185215</v>
      </c>
      <c r="E56" s="8">
        <v>0.31697202489766446</v>
      </c>
      <c r="F56" s="8">
        <v>0.59180324801572626</v>
      </c>
      <c r="G56" s="8">
        <v>9.1224727086609392E-2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579</v>
      </c>
      <c r="D57" s="53">
        <v>844362.96697318286</v>
      </c>
      <c r="E57" s="8">
        <v>0.45565479092221145</v>
      </c>
      <c r="F57" s="8">
        <v>0.42935179412333341</v>
      </c>
      <c r="G57" s="8">
        <v>0.11004642426732765</v>
      </c>
      <c r="H57" s="8">
        <v>4.9469906871265684E-3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47</v>
      </c>
      <c r="D58" s="53">
        <v>64178.712326886329</v>
      </c>
      <c r="E58" s="13">
        <v>0.19093951046164573</v>
      </c>
      <c r="F58" s="8">
        <v>0.61814156994110436</v>
      </c>
      <c r="G58" s="8">
        <v>0.1729601037301273</v>
      </c>
      <c r="H58" s="8">
        <v>1.7958815867122484E-2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52</v>
      </c>
      <c r="D59" s="53">
        <v>58724.153806632945</v>
      </c>
      <c r="E59" s="8">
        <v>0.4008795333374191</v>
      </c>
      <c r="F59" s="8">
        <v>0.39357211026754796</v>
      </c>
      <c r="G59" s="8">
        <v>0.18913354212044589</v>
      </c>
      <c r="H59" s="8">
        <v>1.6414814274587491E-2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52</v>
      </c>
      <c r="D60" s="53">
        <v>58724.153806632945</v>
      </c>
      <c r="E60" s="8">
        <v>0.4008795333374191</v>
      </c>
      <c r="F60" s="8">
        <v>0.39357211026754796</v>
      </c>
      <c r="G60" s="8">
        <v>0.18913354212044589</v>
      </c>
      <c r="H60" s="8">
        <v>1.6414814274587491E-2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651</v>
      </c>
      <c r="D61" s="53">
        <v>940999.50266925443</v>
      </c>
      <c r="E61" s="8">
        <v>0.43281691853628096</v>
      </c>
      <c r="F61" s="8">
        <v>0.44783119316620884</v>
      </c>
      <c r="G61" s="8">
        <v>0.11368809209323869</v>
      </c>
      <c r="H61" s="8">
        <v>5.6637962042704127E-3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500</v>
      </c>
      <c r="D62" s="53">
        <v>682977.19745375623</v>
      </c>
      <c r="E62" s="8">
        <v>0.42313845238248954</v>
      </c>
      <c r="F62" s="8">
        <v>0.42619433168615134</v>
      </c>
      <c r="G62" s="8">
        <v>0.14605645581594609</v>
      </c>
      <c r="H62" s="8">
        <v>4.6107601154123379E-3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203</v>
      </c>
      <c r="D63" s="53">
        <v>316746.45902213076</v>
      </c>
      <c r="E63" s="8">
        <v>0.44776475973199603</v>
      </c>
      <c r="F63" s="8">
        <v>0.48442564893875939</v>
      </c>
      <c r="G63" s="8">
        <v>5.7881993472085336E-2</v>
      </c>
      <c r="H63" s="8">
        <v>9.9275978571589252E-3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66</v>
      </c>
      <c r="D64" s="53">
        <v>108826.74980096328</v>
      </c>
      <c r="E64" s="8">
        <v>0.36164478001596478</v>
      </c>
      <c r="F64" s="8">
        <v>0.51259886379812769</v>
      </c>
      <c r="G64" s="8">
        <v>0.12575635618590802</v>
      </c>
      <c r="H64" s="54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637</v>
      </c>
      <c r="D65" s="53">
        <v>890896.90667492419</v>
      </c>
      <c r="E65" s="8">
        <v>0.43940571298260861</v>
      </c>
      <c r="F65" s="8">
        <v>0.43634302462513957</v>
      </c>
      <c r="G65" s="8">
        <v>0.11718694839311901</v>
      </c>
      <c r="H65" s="8">
        <v>7.0643139991315483E-3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438</v>
      </c>
      <c r="D66" s="53">
        <v>596205.9946384019</v>
      </c>
      <c r="E66" s="8">
        <v>0.41099846885113472</v>
      </c>
      <c r="F66" s="8">
        <v>0.44984286815941243</v>
      </c>
      <c r="G66" s="8">
        <v>0.13224838152715981</v>
      </c>
      <c r="H66" s="8">
        <v>6.9102814622933172E-3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265</v>
      </c>
      <c r="D67" s="53">
        <v>403517.66183748411</v>
      </c>
      <c r="E67" s="8">
        <v>0.4604062798661081</v>
      </c>
      <c r="F67" s="8">
        <v>0.43696254518736166</v>
      </c>
      <c r="G67" s="8">
        <v>9.7244485681801413E-2</v>
      </c>
      <c r="H67" s="8">
        <v>5.3866892647295942E-3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280</v>
      </c>
      <c r="D68" s="53">
        <v>385122.31360170839</v>
      </c>
      <c r="E68" s="8">
        <v>0.36922364738793417</v>
      </c>
      <c r="F68" s="8">
        <v>0.4727857629753987</v>
      </c>
      <c r="G68" s="8">
        <v>0.15530956018224823</v>
      </c>
      <c r="H68" s="8">
        <v>2.6810294544188434E-3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57</v>
      </c>
      <c r="D69" s="53">
        <v>80493.283840985416</v>
      </c>
      <c r="E69" s="8">
        <v>0.33925311175955791</v>
      </c>
      <c r="F69" s="8">
        <v>0.49512709394259474</v>
      </c>
      <c r="G69" s="8">
        <v>0.16561979429784712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113</v>
      </c>
      <c r="D70" s="53">
        <v>157609.67807737028</v>
      </c>
      <c r="E70" s="13">
        <v>0.26657979858558156</v>
      </c>
      <c r="F70" s="8">
        <v>0.49153047268802291</v>
      </c>
      <c r="G70" s="8">
        <v>0.23457689304696655</v>
      </c>
      <c r="H70" s="8">
        <v>7.3128356794294027E-3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59</v>
      </c>
      <c r="D71" s="53">
        <v>90240.139864162251</v>
      </c>
      <c r="E71" s="8">
        <v>0.56406604429051588</v>
      </c>
      <c r="F71" s="8">
        <v>0.40000490018004714</v>
      </c>
      <c r="G71" s="8">
        <v>1.1841944622686264E-2</v>
      </c>
      <c r="H71" s="8">
        <v>2.4087110906750597E-2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26</v>
      </c>
      <c r="D72" s="53">
        <v>32984.742452843784</v>
      </c>
      <c r="E72" s="8">
        <v>0.41111005439560006</v>
      </c>
      <c r="F72" s="8">
        <v>0.47321108081893487</v>
      </c>
      <c r="G72" s="8">
        <v>5.7019825939358136E-2</v>
      </c>
      <c r="H72" s="8">
        <v>5.8659038846107375E-2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64</v>
      </c>
      <c r="D73" s="53">
        <v>106195.78319251374</v>
      </c>
      <c r="E73" s="8">
        <v>0.30717056137274423</v>
      </c>
      <c r="F73" s="8">
        <v>0.65435417186516232</v>
      </c>
      <c r="G73" s="8">
        <v>3.8475266762093376E-2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104</v>
      </c>
      <c r="D74" s="53">
        <v>147077.71544630252</v>
      </c>
      <c r="E74" s="14">
        <v>0.83099211315501065</v>
      </c>
      <c r="F74" s="13">
        <v>0.16264537038461821</v>
      </c>
      <c r="G74" s="13">
        <v>6.3625164603711478E-3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4" display="Vissza" xr:uid="{CDFC6478-C12F-4960-9424-CBC38E497321}"/>
  </hyperlinks>
  <pageMargins left="0.75" right="0.75" top="1" bottom="1" header="0.5" footer="0.5"/>
  <pageSetup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77FB6-3E78-43EC-B560-5B38DEAF0239}">
  <sheetPr codeName="Munka10"/>
  <dimension ref="A1:AR74"/>
  <sheetViews>
    <sheetView workbookViewId="0">
      <selection sqref="A1:B3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0" style="1" customWidth="1"/>
    <col min="6" max="6" width="13.5703125" style="1" customWidth="1"/>
    <col min="7" max="7" width="10" style="1" customWidth="1"/>
    <col min="8" max="8" width="13.5703125" style="1" customWidth="1"/>
    <col min="9" max="11" width="10" style="1" customWidth="1"/>
    <col min="12" max="12" width="13.5703125" style="1" customWidth="1"/>
    <col min="13" max="14" width="10" style="1" customWidth="1"/>
    <col min="15" max="15" width="13.5703125" style="1" customWidth="1"/>
    <col min="16" max="16" width="10.7109375" style="1" customWidth="1"/>
    <col min="17" max="17" width="13.5703125" style="1" customWidth="1"/>
    <col min="1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93</v>
      </c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</row>
    <row r="2" spans="1:44" ht="71.099999999999994" customHeight="1" x14ac:dyDescent="0.2">
      <c r="A2" s="67"/>
      <c r="B2" s="67"/>
      <c r="C2" s="66" t="s">
        <v>1</v>
      </c>
      <c r="D2" s="66"/>
      <c r="E2" s="4" t="s">
        <v>94</v>
      </c>
      <c r="F2" s="4" t="s">
        <v>95</v>
      </c>
      <c r="G2" s="4" t="s">
        <v>96</v>
      </c>
      <c r="H2" s="4" t="s">
        <v>97</v>
      </c>
      <c r="I2" s="4" t="s">
        <v>98</v>
      </c>
      <c r="J2" s="4" t="s">
        <v>99</v>
      </c>
      <c r="K2" s="4" t="s">
        <v>100</v>
      </c>
      <c r="L2" s="4" t="s">
        <v>101</v>
      </c>
      <c r="M2" s="4" t="s">
        <v>102</v>
      </c>
      <c r="N2" s="4" t="s">
        <v>103</v>
      </c>
      <c r="O2" s="4" t="s">
        <v>104</v>
      </c>
      <c r="P2" s="4" t="s">
        <v>105</v>
      </c>
      <c r="Q2" s="4" t="s">
        <v>106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  <c r="N3" s="5" t="s">
        <v>447</v>
      </c>
      <c r="O3" s="5" t="s">
        <v>447</v>
      </c>
      <c r="P3" s="5" t="s">
        <v>447</v>
      </c>
      <c r="Q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791</v>
      </c>
      <c r="D4" s="53">
        <v>1181746.592190769</v>
      </c>
      <c r="E4" s="8">
        <v>0.82147694150389927</v>
      </c>
      <c r="F4" s="8">
        <v>4.7653205335091015E-3</v>
      </c>
      <c r="G4" s="8">
        <v>0.16740097516089564</v>
      </c>
      <c r="H4" s="8">
        <v>6.0194226017072895E-2</v>
      </c>
      <c r="I4" s="8">
        <v>0.16023427101711435</v>
      </c>
      <c r="J4" s="8">
        <v>8.1365752734407406E-3</v>
      </c>
      <c r="K4" s="8">
        <v>5.677448589928652E-2</v>
      </c>
      <c r="L4" s="8">
        <v>1.143964906217537E-2</v>
      </c>
      <c r="M4" s="8">
        <v>3.1176970040460842E-3</v>
      </c>
      <c r="N4" s="54">
        <v>0</v>
      </c>
      <c r="O4" s="8">
        <v>7.5322547022934172E-2</v>
      </c>
      <c r="P4" s="8">
        <v>2.4926001036423644E-3</v>
      </c>
      <c r="Q4" s="8">
        <v>2.2583989826722066E-3</v>
      </c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158</v>
      </c>
      <c r="D5" s="53">
        <v>244376.167059389</v>
      </c>
      <c r="E5" s="8">
        <v>0.86657811755963166</v>
      </c>
      <c r="F5" s="54">
        <v>0</v>
      </c>
      <c r="G5" s="8">
        <v>0.16215268412600398</v>
      </c>
      <c r="H5" s="8">
        <v>0.10034021021184542</v>
      </c>
      <c r="I5" s="13">
        <v>6.3911244433685399E-2</v>
      </c>
      <c r="J5" s="8">
        <v>5.3794032578207565E-3</v>
      </c>
      <c r="K5" s="8">
        <v>5.5633091987869199E-2</v>
      </c>
      <c r="L5" s="8">
        <v>1.7952263910018015E-2</v>
      </c>
      <c r="M5" s="54">
        <v>0</v>
      </c>
      <c r="N5" s="54">
        <v>0</v>
      </c>
      <c r="O5" s="8">
        <v>5.7445701520100062E-2</v>
      </c>
      <c r="P5" s="8">
        <v>3.1998401007999875E-3</v>
      </c>
      <c r="Q5" s="54">
        <v>0</v>
      </c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220</v>
      </c>
      <c r="D6" s="53">
        <v>314965.07117448171</v>
      </c>
      <c r="E6" s="8">
        <v>0.86467057487931309</v>
      </c>
      <c r="F6" s="8">
        <v>1.7879447013511671E-2</v>
      </c>
      <c r="G6" s="8">
        <v>0.15441068040900868</v>
      </c>
      <c r="H6" s="8">
        <v>5.1698505796928057E-2</v>
      </c>
      <c r="I6" s="8">
        <v>9.0448420990539583E-2</v>
      </c>
      <c r="J6" s="8">
        <v>2.6354579958108595E-2</v>
      </c>
      <c r="K6" s="8">
        <v>9.1170831529133189E-2</v>
      </c>
      <c r="L6" s="8">
        <v>6.8893123327636915E-3</v>
      </c>
      <c r="M6" s="8">
        <v>4.1553216433741604E-3</v>
      </c>
      <c r="N6" s="54">
        <v>0</v>
      </c>
      <c r="O6" s="8">
        <v>9.4832670505569899E-2</v>
      </c>
      <c r="P6" s="8">
        <v>3.2998388408754685E-3</v>
      </c>
      <c r="Q6" s="8">
        <v>4.8659799694929047E-3</v>
      </c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241</v>
      </c>
      <c r="D7" s="53">
        <v>352506.92996424931</v>
      </c>
      <c r="E7" s="8">
        <v>0.78779252964187674</v>
      </c>
      <c r="F7" s="54">
        <v>0</v>
      </c>
      <c r="G7" s="8">
        <v>0.21848392921872198</v>
      </c>
      <c r="H7" s="8">
        <v>6.6741121697533989E-2</v>
      </c>
      <c r="I7" s="8">
        <v>0.22108567159726786</v>
      </c>
      <c r="J7" s="54">
        <v>0</v>
      </c>
      <c r="K7" s="8">
        <v>4.1893079264782862E-2</v>
      </c>
      <c r="L7" s="8">
        <v>1.718969540038311E-2</v>
      </c>
      <c r="M7" s="8">
        <v>3.5495006842188636E-3</v>
      </c>
      <c r="N7" s="54">
        <v>0</v>
      </c>
      <c r="O7" s="8">
        <v>5.7992258499367628E-2</v>
      </c>
      <c r="P7" s="54">
        <v>0</v>
      </c>
      <c r="Q7" s="8">
        <v>3.2233169834995313E-3</v>
      </c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172</v>
      </c>
      <c r="D8" s="53">
        <v>269898.42399264965</v>
      </c>
      <c r="E8" s="8">
        <v>0.77422898227921777</v>
      </c>
      <c r="F8" s="54">
        <v>0</v>
      </c>
      <c r="G8" s="8">
        <v>0.12059429595276228</v>
      </c>
      <c r="H8" s="8">
        <v>2.520812801043297E-2</v>
      </c>
      <c r="I8" s="8">
        <v>0.24941084529281465</v>
      </c>
      <c r="J8" s="54">
        <v>0</v>
      </c>
      <c r="K8" s="8">
        <v>3.7104422860549532E-2</v>
      </c>
      <c r="L8" s="8">
        <v>3.3430404502771817E-3</v>
      </c>
      <c r="M8" s="8">
        <v>4.1657265986379021E-3</v>
      </c>
      <c r="N8" s="54">
        <v>0</v>
      </c>
      <c r="O8" s="8">
        <v>9.1375676531831387E-2</v>
      </c>
      <c r="P8" s="8">
        <v>4.1657265986379021E-3</v>
      </c>
      <c r="Q8" s="54">
        <v>0</v>
      </c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483</v>
      </c>
      <c r="D9" s="53">
        <v>690547.09283016087</v>
      </c>
      <c r="E9" s="8">
        <v>0.85097890111230123</v>
      </c>
      <c r="F9" s="8">
        <v>8.1549851699341137E-3</v>
      </c>
      <c r="G9" s="8">
        <v>0.17441111483181493</v>
      </c>
      <c r="H9" s="8">
        <v>6.7293982765769533E-2</v>
      </c>
      <c r="I9" s="13">
        <v>7.9832270093300489E-2</v>
      </c>
      <c r="J9" s="8">
        <v>1.3924278592042609E-2</v>
      </c>
      <c r="K9" s="8">
        <v>6.8290861198591929E-2</v>
      </c>
      <c r="L9" s="8">
        <v>1.346247440777449E-2</v>
      </c>
      <c r="M9" s="8">
        <v>5.3353751659642222E-3</v>
      </c>
      <c r="N9" s="54">
        <v>0</v>
      </c>
      <c r="O9" s="8">
        <v>7.0370191179828623E-2</v>
      </c>
      <c r="P9" s="8">
        <v>4.2656347535999168E-3</v>
      </c>
      <c r="Q9" s="8">
        <v>2.2194195636153079E-3</v>
      </c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308</v>
      </c>
      <c r="D10" s="53">
        <v>491199.4993606091</v>
      </c>
      <c r="E10" s="8">
        <v>0.78000195533861427</v>
      </c>
      <c r="F10" s="54">
        <v>0</v>
      </c>
      <c r="G10" s="8">
        <v>0.15754585198510221</v>
      </c>
      <c r="H10" s="8">
        <v>5.0213115716684437E-2</v>
      </c>
      <c r="I10" s="14">
        <v>0.27326648718984881</v>
      </c>
      <c r="J10" s="54">
        <v>0</v>
      </c>
      <c r="K10" s="8">
        <v>4.0584323870969462E-2</v>
      </c>
      <c r="L10" s="8">
        <v>8.5958836195702219E-3</v>
      </c>
      <c r="M10" s="54">
        <v>0</v>
      </c>
      <c r="N10" s="54">
        <v>0</v>
      </c>
      <c r="O10" s="8">
        <v>8.2284758781228914E-2</v>
      </c>
      <c r="P10" s="54">
        <v>0</v>
      </c>
      <c r="Q10" s="8">
        <v>2.3131977447739304E-3</v>
      </c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134</v>
      </c>
      <c r="D11" s="53">
        <v>208094.20901617137</v>
      </c>
      <c r="E11" s="8">
        <v>0.85501457767592715</v>
      </c>
      <c r="F11" s="54">
        <v>0</v>
      </c>
      <c r="G11" s="8">
        <v>0.16515834223871859</v>
      </c>
      <c r="H11" s="8">
        <v>0.11182613322209195</v>
      </c>
      <c r="I11" s="8">
        <v>6.9045648993851932E-2</v>
      </c>
      <c r="J11" s="8">
        <v>6.3173211567404382E-3</v>
      </c>
      <c r="K11" s="8">
        <v>5.9642628300085106E-2</v>
      </c>
      <c r="L11" s="8">
        <v>2.1082304332783585E-2</v>
      </c>
      <c r="M11" s="54">
        <v>0</v>
      </c>
      <c r="N11" s="54">
        <v>0</v>
      </c>
      <c r="O11" s="8">
        <v>6.7461561846869189E-2</v>
      </c>
      <c r="P11" s="8">
        <v>3.7577434890351136E-3</v>
      </c>
      <c r="Q11" s="54">
        <v>0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276</v>
      </c>
      <c r="D12" s="53">
        <v>380697.58741892996</v>
      </c>
      <c r="E12" s="8">
        <v>0.8517001243185317</v>
      </c>
      <c r="F12" s="8">
        <v>1.4792322009054736E-2</v>
      </c>
      <c r="G12" s="8">
        <v>0.18546765452401628</v>
      </c>
      <c r="H12" s="8">
        <v>5.7654445196700911E-2</v>
      </c>
      <c r="I12" s="8">
        <v>0.10083251102436169</v>
      </c>
      <c r="J12" s="8">
        <v>2.1804110208728088E-2</v>
      </c>
      <c r="K12" s="8">
        <v>7.3572068329629273E-2</v>
      </c>
      <c r="L12" s="8">
        <v>1.2895713769832517E-2</v>
      </c>
      <c r="M12" s="8">
        <v>9.6778333558507589E-3</v>
      </c>
      <c r="N12" s="54">
        <v>0</v>
      </c>
      <c r="O12" s="8">
        <v>8.7984151348475759E-2</v>
      </c>
      <c r="P12" s="8">
        <v>5.6834009214677397E-3</v>
      </c>
      <c r="Q12" s="54">
        <v>0</v>
      </c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301</v>
      </c>
      <c r="D13" s="53">
        <v>483650.52434168616</v>
      </c>
      <c r="E13" s="8">
        <v>0.78029928356870815</v>
      </c>
      <c r="F13" s="54">
        <v>0</v>
      </c>
      <c r="G13" s="8">
        <v>0.16000487899140864</v>
      </c>
      <c r="H13" s="8">
        <v>5.0996858392624862E-2</v>
      </c>
      <c r="I13" s="14">
        <v>0.27753171958696626</v>
      </c>
      <c r="J13" s="54">
        <v>0</v>
      </c>
      <c r="K13" s="8">
        <v>3.9352212518205434E-2</v>
      </c>
      <c r="L13" s="8">
        <v>6.8644862654505569E-3</v>
      </c>
      <c r="M13" s="54">
        <v>0</v>
      </c>
      <c r="N13" s="54">
        <v>0</v>
      </c>
      <c r="O13" s="8">
        <v>8.3569086115150626E-2</v>
      </c>
      <c r="P13" s="54">
        <v>0</v>
      </c>
      <c r="Q13" s="8">
        <v>2.3493028891090799E-3</v>
      </c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14</v>
      </c>
      <c r="D14" s="53">
        <v>26414.730507973101</v>
      </c>
      <c r="E14" s="8">
        <v>0.76543613735193849</v>
      </c>
      <c r="F14" s="54">
        <v>0</v>
      </c>
      <c r="G14" s="8">
        <v>4.7648859400824133E-2</v>
      </c>
      <c r="H14" s="54">
        <v>0</v>
      </c>
      <c r="I14" s="54">
        <v>0</v>
      </c>
      <c r="J14" s="54">
        <v>0</v>
      </c>
      <c r="K14" s="8">
        <v>0.12889382726127288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8">
        <v>5.8021175985964589E-2</v>
      </c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24</v>
      </c>
      <c r="D15" s="53">
        <v>36281.958043217637</v>
      </c>
      <c r="E15" s="8">
        <v>0.93290049417062382</v>
      </c>
      <c r="F15" s="54">
        <v>0</v>
      </c>
      <c r="G15" s="8">
        <v>0.14491381165960188</v>
      </c>
      <c r="H15" s="8">
        <v>3.4463003122006515E-2</v>
      </c>
      <c r="I15" s="8">
        <v>3.4463003122006515E-2</v>
      </c>
      <c r="J15" s="54">
        <v>0</v>
      </c>
      <c r="K15" s="8">
        <v>3.2636502707369834E-2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42</v>
      </c>
      <c r="D16" s="53">
        <v>46607.582862791358</v>
      </c>
      <c r="E16" s="8">
        <v>0.79719662796107682</v>
      </c>
      <c r="F16" s="54">
        <v>0</v>
      </c>
      <c r="G16" s="8">
        <v>0.1919669703530083</v>
      </c>
      <c r="H16" s="54">
        <v>0</v>
      </c>
      <c r="I16" s="8">
        <v>2.4091860828731812E-2</v>
      </c>
      <c r="J16" s="54">
        <v>0</v>
      </c>
      <c r="K16" s="8">
        <v>6.5472835568333582E-2</v>
      </c>
      <c r="L16" s="8">
        <v>1.9359110544945581E-2</v>
      </c>
      <c r="M16" s="54">
        <v>0</v>
      </c>
      <c r="N16" s="54">
        <v>0</v>
      </c>
      <c r="O16" s="8">
        <v>2.2747724190460533E-2</v>
      </c>
      <c r="P16" s="54">
        <v>0</v>
      </c>
      <c r="Q16" s="54">
        <v>0</v>
      </c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122</v>
      </c>
      <c r="D17" s="53">
        <v>181198.20489988616</v>
      </c>
      <c r="E17" s="8">
        <v>0.8436107348872024</v>
      </c>
      <c r="F17" s="8">
        <v>5.7906353274589069E-3</v>
      </c>
      <c r="G17" s="8">
        <v>0.12743714828276534</v>
      </c>
      <c r="H17" s="8">
        <v>8.0303262166043457E-2</v>
      </c>
      <c r="I17" s="8">
        <v>0.16804019736378101</v>
      </c>
      <c r="J17" s="54">
        <v>0</v>
      </c>
      <c r="K17" s="8">
        <v>5.0073015476586276E-2</v>
      </c>
      <c r="L17" s="8">
        <v>1.4322118150919255E-2</v>
      </c>
      <c r="M17" s="8">
        <v>7.2229257341777826E-3</v>
      </c>
      <c r="N17" s="54">
        <v>0</v>
      </c>
      <c r="O17" s="8">
        <v>4.7361937015818791E-2</v>
      </c>
      <c r="P17" s="54">
        <v>0</v>
      </c>
      <c r="Q17" s="54">
        <v>0</v>
      </c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216</v>
      </c>
      <c r="D18" s="53">
        <v>337133.13918358914</v>
      </c>
      <c r="E18" s="8">
        <v>0.83150121065367866</v>
      </c>
      <c r="F18" s="8">
        <v>4.0593846599685868E-3</v>
      </c>
      <c r="G18" s="8">
        <v>0.20819853879393516</v>
      </c>
      <c r="H18" s="8">
        <v>6.3776221909825875E-2</v>
      </c>
      <c r="I18" s="8">
        <v>0.18663840230785045</v>
      </c>
      <c r="J18" s="54">
        <v>0</v>
      </c>
      <c r="K18" s="8">
        <v>2.2720927974158284E-2</v>
      </c>
      <c r="L18" s="8">
        <v>1.2606129269040726E-2</v>
      </c>
      <c r="M18" s="8">
        <v>3.711363386376051E-3</v>
      </c>
      <c r="N18" s="54">
        <v>0</v>
      </c>
      <c r="O18" s="8">
        <v>4.6385110259691234E-2</v>
      </c>
      <c r="P18" s="54">
        <v>0</v>
      </c>
      <c r="Q18" s="54">
        <v>0</v>
      </c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296</v>
      </c>
      <c r="D19" s="53">
        <v>432149.08416989353</v>
      </c>
      <c r="E19" s="8">
        <v>0.8214574586850294</v>
      </c>
      <c r="F19" s="54">
        <v>0</v>
      </c>
      <c r="G19" s="8">
        <v>0.14891533921685277</v>
      </c>
      <c r="H19" s="8">
        <v>4.7635884937068503E-2</v>
      </c>
      <c r="I19" s="8">
        <v>0.11652390275639318</v>
      </c>
      <c r="J19" s="8">
        <v>5.6476821926725821E-3</v>
      </c>
      <c r="K19" s="8">
        <v>6.2148358507579535E-2</v>
      </c>
      <c r="L19" s="8">
        <v>1.274739371443429E-2</v>
      </c>
      <c r="M19" s="54">
        <v>0</v>
      </c>
      <c r="N19" s="54">
        <v>0</v>
      </c>
      <c r="O19" s="8">
        <v>9.7267785749512697E-2</v>
      </c>
      <c r="P19" s="8">
        <v>4.2145146226922753E-3</v>
      </c>
      <c r="Q19" s="54">
        <v>0</v>
      </c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153</v>
      </c>
      <c r="D20" s="53">
        <v>226571.25570217776</v>
      </c>
      <c r="E20" s="8">
        <v>0.78519764020916438</v>
      </c>
      <c r="F20" s="8">
        <v>1.4183597434181738E-2</v>
      </c>
      <c r="G20" s="8">
        <v>0.17738302626429966</v>
      </c>
      <c r="H20" s="8">
        <v>6.3982664179144139E-2</v>
      </c>
      <c r="I20" s="8">
        <v>0.1964314056930502</v>
      </c>
      <c r="J20" s="8">
        <v>3.1666547426815697E-2</v>
      </c>
      <c r="K20" s="8">
        <v>0.10373151995358007</v>
      </c>
      <c r="L20" s="8">
        <v>5.1414542391600001E-3</v>
      </c>
      <c r="M20" s="8">
        <v>4.9623375227902927E-3</v>
      </c>
      <c r="N20" s="54">
        <v>0</v>
      </c>
      <c r="O20" s="8">
        <v>0.10044576421219389</v>
      </c>
      <c r="P20" s="8">
        <v>4.9623375227902927E-3</v>
      </c>
      <c r="Q20" s="8">
        <v>1.1779319902292119E-2</v>
      </c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</v>
      </c>
      <c r="D21" s="53">
        <v>4694.9082352230862</v>
      </c>
      <c r="E21" s="8">
        <v>1</v>
      </c>
      <c r="F21" s="54">
        <v>0</v>
      </c>
      <c r="G21" s="54">
        <v>0</v>
      </c>
      <c r="H21" s="54">
        <v>0</v>
      </c>
      <c r="I21" s="8">
        <v>0.23947710741639378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629</v>
      </c>
      <c r="D22" s="53">
        <v>928731.74610515055</v>
      </c>
      <c r="E22" s="8">
        <v>0.81252354857188569</v>
      </c>
      <c r="F22" s="8">
        <v>4.5899671519568398E-3</v>
      </c>
      <c r="G22" s="8">
        <v>0.17974463548357295</v>
      </c>
      <c r="H22" s="8">
        <v>5.8844951533180569E-2</v>
      </c>
      <c r="I22" s="8">
        <v>0.18027490103061269</v>
      </c>
      <c r="J22" s="8">
        <v>7.7252979068876135E-3</v>
      </c>
      <c r="K22" s="8">
        <v>4.7980319804501272E-2</v>
      </c>
      <c r="L22" s="8">
        <v>1.187233768688337E-2</v>
      </c>
      <c r="M22" s="8">
        <v>2.7564523092853967E-3</v>
      </c>
      <c r="N22" s="54">
        <v>0</v>
      </c>
      <c r="O22" s="8">
        <v>7.8034094212519875E-2</v>
      </c>
      <c r="P22" s="8">
        <v>1.9610599530543935E-3</v>
      </c>
      <c r="Q22" s="8">
        <v>2.8736557275795046E-3</v>
      </c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162</v>
      </c>
      <c r="D23" s="53">
        <v>253014.84608561982</v>
      </c>
      <c r="E23" s="8">
        <v>0.85434181239965457</v>
      </c>
      <c r="F23" s="8">
        <v>5.4089833649753503E-3</v>
      </c>
      <c r="G23" s="8">
        <v>0.1220915817313503</v>
      </c>
      <c r="H23" s="8">
        <v>6.5146955340222315E-2</v>
      </c>
      <c r="I23" s="8">
        <v>8.6671910572915276E-2</v>
      </c>
      <c r="J23" s="8">
        <v>9.6462350925453719E-3</v>
      </c>
      <c r="K23" s="8">
        <v>8.9054889042051902E-2</v>
      </c>
      <c r="L23" s="8">
        <v>9.8513957712640272E-3</v>
      </c>
      <c r="M23" s="8">
        <v>4.4437038424858348E-3</v>
      </c>
      <c r="N23" s="54">
        <v>0</v>
      </c>
      <c r="O23" s="8">
        <v>6.5369376309867125E-2</v>
      </c>
      <c r="P23" s="8">
        <v>4.4437038424858348E-3</v>
      </c>
      <c r="Q23" s="54">
        <v>0</v>
      </c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228</v>
      </c>
      <c r="D24" s="53">
        <v>311747.98504168965</v>
      </c>
      <c r="E24" s="8">
        <v>0.80896742839824298</v>
      </c>
      <c r="F24" s="54">
        <v>0</v>
      </c>
      <c r="G24" s="8">
        <v>0.1803065434287216</v>
      </c>
      <c r="H24" s="8">
        <v>2.4877249543426336E-2</v>
      </c>
      <c r="I24" s="8">
        <v>0.11602508127724473</v>
      </c>
      <c r="J24" s="54">
        <v>0</v>
      </c>
      <c r="K24" s="8">
        <v>1.6401336164584748E-2</v>
      </c>
      <c r="L24" s="8">
        <v>3.3120479228824296E-3</v>
      </c>
      <c r="M24" s="8">
        <v>4.19820252240984E-3</v>
      </c>
      <c r="N24" s="54">
        <v>0</v>
      </c>
      <c r="O24" s="54">
        <v>0</v>
      </c>
      <c r="P24" s="8">
        <v>3.3338915574439801E-3</v>
      </c>
      <c r="Q24" s="54">
        <v>0</v>
      </c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180</v>
      </c>
      <c r="D25" s="53">
        <v>321513.76567134884</v>
      </c>
      <c r="E25" s="8">
        <v>0.85760719566765742</v>
      </c>
      <c r="F25" s="8">
        <v>7.5200693665036233E-3</v>
      </c>
      <c r="G25" s="8">
        <v>0.15175129940707729</v>
      </c>
      <c r="H25" s="8">
        <v>9.6505759616097975E-2</v>
      </c>
      <c r="I25" s="8">
        <v>0.19845965806677671</v>
      </c>
      <c r="J25" s="54">
        <v>0</v>
      </c>
      <c r="K25" s="8">
        <v>6.236579004524969E-2</v>
      </c>
      <c r="L25" s="8">
        <v>1.5186379981014625E-2</v>
      </c>
      <c r="M25" s="54">
        <v>0</v>
      </c>
      <c r="N25" s="54">
        <v>0</v>
      </c>
      <c r="O25" s="8">
        <v>0.10618227779911589</v>
      </c>
      <c r="P25" s="54">
        <v>0</v>
      </c>
      <c r="Q25" s="54">
        <v>0</v>
      </c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217</v>
      </c>
      <c r="D26" s="53">
        <v>303250.26759468514</v>
      </c>
      <c r="E26" s="8">
        <v>0.82107621751132376</v>
      </c>
      <c r="F26" s="54">
        <v>0</v>
      </c>
      <c r="G26" s="8">
        <v>0.16819502165681746</v>
      </c>
      <c r="H26" s="8">
        <v>6.7968985793538328E-2</v>
      </c>
      <c r="I26" s="8">
        <v>0.14580384577275496</v>
      </c>
      <c r="J26" s="8">
        <v>8.0482721634665012E-3</v>
      </c>
      <c r="K26" s="8">
        <v>6.0761466564957685E-2</v>
      </c>
      <c r="L26" s="8">
        <v>2.1232317854558227E-2</v>
      </c>
      <c r="M26" s="8">
        <v>4.1260428194323656E-3</v>
      </c>
      <c r="N26" s="54">
        <v>0</v>
      </c>
      <c r="O26" s="8">
        <v>0.1099407701869566</v>
      </c>
      <c r="P26" s="8">
        <v>2.5786116043319692E-3</v>
      </c>
      <c r="Q26" s="54">
        <v>0</v>
      </c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166</v>
      </c>
      <c r="D27" s="53">
        <v>245234.57388304584</v>
      </c>
      <c r="E27" s="8">
        <v>0.79050643523281128</v>
      </c>
      <c r="F27" s="8">
        <v>1.310416973493032E-2</v>
      </c>
      <c r="G27" s="8">
        <v>0.17053065812243459</v>
      </c>
      <c r="H27" s="8">
        <v>4.7869864137172848E-2</v>
      </c>
      <c r="I27" s="8">
        <v>0.18416306666402771</v>
      </c>
      <c r="J27" s="8">
        <v>2.9256598287270369E-2</v>
      </c>
      <c r="K27" s="8">
        <v>9.5837142208939491E-2</v>
      </c>
      <c r="L27" s="8">
        <v>4.7501692956936738E-3</v>
      </c>
      <c r="M27" s="8">
        <v>4.5846840678053355E-3</v>
      </c>
      <c r="N27" s="54">
        <v>0</v>
      </c>
      <c r="O27" s="8">
        <v>8.780789330396592E-2</v>
      </c>
      <c r="P27" s="8">
        <v>4.5846840678053355E-3</v>
      </c>
      <c r="Q27" s="8">
        <v>1.088286720473915E-2</v>
      </c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77</v>
      </c>
      <c r="D28" s="53">
        <v>75885.60016703415</v>
      </c>
      <c r="E28" s="8">
        <v>0.8603620810875664</v>
      </c>
      <c r="F28" s="54">
        <v>0</v>
      </c>
      <c r="G28" s="8">
        <v>0.15173014140755542</v>
      </c>
      <c r="H28" s="8">
        <v>3.7361337226838959E-2</v>
      </c>
      <c r="I28" s="8">
        <v>0.22361460068729072</v>
      </c>
      <c r="J28" s="54">
        <v>0</v>
      </c>
      <c r="K28" s="8">
        <v>7.4020161360449685E-2</v>
      </c>
      <c r="L28" s="8">
        <v>1.1890020595309908E-2</v>
      </c>
      <c r="M28" s="8">
        <v>1.4816026245847018E-2</v>
      </c>
      <c r="N28" s="54">
        <v>0</v>
      </c>
      <c r="O28" s="8">
        <v>7.6943375169424344E-2</v>
      </c>
      <c r="P28" s="8">
        <v>1.4816026245847018E-2</v>
      </c>
      <c r="Q28" s="54">
        <v>0</v>
      </c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218</v>
      </c>
      <c r="D29" s="53">
        <v>209782.0707351811</v>
      </c>
      <c r="E29" s="8">
        <v>0.80582183995274681</v>
      </c>
      <c r="F29" s="8">
        <v>5.0016320407569289E-3</v>
      </c>
      <c r="G29" s="8">
        <v>0.17531132326237767</v>
      </c>
      <c r="H29" s="13">
        <v>4.4240806011614691E-3</v>
      </c>
      <c r="I29" s="8">
        <v>0.12737248483947702</v>
      </c>
      <c r="J29" s="54">
        <v>0</v>
      </c>
      <c r="K29" s="8">
        <v>5.5210037474275303E-2</v>
      </c>
      <c r="L29" s="8">
        <v>4.4328457076689845E-3</v>
      </c>
      <c r="M29" s="54">
        <v>0</v>
      </c>
      <c r="N29" s="54">
        <v>0</v>
      </c>
      <c r="O29" s="8">
        <v>3.9711426801287412E-2</v>
      </c>
      <c r="P29" s="8">
        <v>3.7275094878033927E-3</v>
      </c>
      <c r="Q29" s="8">
        <v>5.4162949682643848E-3</v>
      </c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346</v>
      </c>
      <c r="D30" s="53">
        <v>444513.75743296678</v>
      </c>
      <c r="E30" s="8">
        <v>0.8315645284436135</v>
      </c>
      <c r="F30" s="8">
        <v>3.0787643142300173E-3</v>
      </c>
      <c r="G30" s="8">
        <v>0.12507264849003757</v>
      </c>
      <c r="H30" s="8">
        <v>5.0009179833422811E-2</v>
      </c>
      <c r="I30" s="8">
        <v>0.13965668330304679</v>
      </c>
      <c r="J30" s="8">
        <v>8.9111616164248841E-3</v>
      </c>
      <c r="K30" s="8">
        <v>3.9030549254500516E-2</v>
      </c>
      <c r="L30" s="8">
        <v>1.3367170952940573E-2</v>
      </c>
      <c r="M30" s="8">
        <v>5.7591125661487601E-3</v>
      </c>
      <c r="N30" s="54">
        <v>0</v>
      </c>
      <c r="O30" s="8">
        <v>6.0120513775943955E-2</v>
      </c>
      <c r="P30" s="8">
        <v>2.3381368022954703E-3</v>
      </c>
      <c r="Q30" s="8">
        <v>3.4478431809977341E-3</v>
      </c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150</v>
      </c>
      <c r="D31" s="53">
        <v>451565.16385558725</v>
      </c>
      <c r="E31" s="8">
        <v>0.81228505948961782</v>
      </c>
      <c r="F31" s="8">
        <v>7.11657084793296E-3</v>
      </c>
      <c r="G31" s="8">
        <v>0.20802692778576437</v>
      </c>
      <c r="H31" s="8">
        <v>9.9966242652112319E-2</v>
      </c>
      <c r="I31" s="8">
        <v>0.18510594166235925</v>
      </c>
      <c r="J31" s="8">
        <v>1.2521417994261106E-2</v>
      </c>
      <c r="K31" s="8">
        <v>7.2069994277643573E-2</v>
      </c>
      <c r="L31" s="8">
        <v>1.2721667807180471E-2</v>
      </c>
      <c r="M31" s="54">
        <v>0</v>
      </c>
      <c r="N31" s="54">
        <v>0</v>
      </c>
      <c r="O31" s="8">
        <v>0.10655854809848188</v>
      </c>
      <c r="P31" s="54">
        <v>0</v>
      </c>
      <c r="Q31" s="54">
        <v>0</v>
      </c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702</v>
      </c>
      <c r="D32" s="53">
        <v>1057852.2512554901</v>
      </c>
      <c r="E32" s="8">
        <v>0.82303363790155659</v>
      </c>
      <c r="F32" s="8">
        <v>4.3315581823146192E-3</v>
      </c>
      <c r="G32" s="8">
        <v>0.17262895813983559</v>
      </c>
      <c r="H32" s="8">
        <v>6.4102180174516757E-2</v>
      </c>
      <c r="I32" s="8">
        <v>0.17557524658069046</v>
      </c>
      <c r="J32" s="8">
        <v>9.0895208570766529E-3</v>
      </c>
      <c r="K32" s="8">
        <v>5.7182574568063436E-2</v>
      </c>
      <c r="L32" s="8">
        <v>1.1926509520811595E-2</v>
      </c>
      <c r="M32" s="8">
        <v>3.4828378023889091E-3</v>
      </c>
      <c r="N32" s="54">
        <v>0</v>
      </c>
      <c r="O32" s="8">
        <v>8.3141995221875875E-2</v>
      </c>
      <c r="P32" s="8">
        <v>2.7845303298998248E-3</v>
      </c>
      <c r="Q32" s="8">
        <v>1.0741023359420181E-3</v>
      </c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89</v>
      </c>
      <c r="D33" s="53">
        <v>123894.34093528021</v>
      </c>
      <c r="E33" s="8">
        <v>0.80818533531467773</v>
      </c>
      <c r="F33" s="8">
        <v>8.46893182242703E-3</v>
      </c>
      <c r="G33" s="8">
        <v>0.1227626686648287</v>
      </c>
      <c r="H33" s="8">
        <v>2.6826777011352512E-2</v>
      </c>
      <c r="I33" s="13">
        <v>2.9247775476837171E-2</v>
      </c>
      <c r="J33" s="54">
        <v>0</v>
      </c>
      <c r="K33" s="8">
        <v>5.3290085290520262E-2</v>
      </c>
      <c r="L33" s="8">
        <v>7.2826679738731718E-3</v>
      </c>
      <c r="M33" s="54">
        <v>0</v>
      </c>
      <c r="N33" s="54">
        <v>0</v>
      </c>
      <c r="O33" s="8">
        <v>8.5574242709006987E-3</v>
      </c>
      <c r="P33" s="54">
        <v>0</v>
      </c>
      <c r="Q33" s="8">
        <v>1.2370328748312566E-2</v>
      </c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167</v>
      </c>
      <c r="D34" s="53">
        <v>232937.73267421074</v>
      </c>
      <c r="E34" s="8">
        <v>0.78252531579433304</v>
      </c>
      <c r="F34" s="54">
        <v>0</v>
      </c>
      <c r="G34" s="8">
        <v>0.1391518335028985</v>
      </c>
      <c r="H34" s="8">
        <v>1.3143713548380282E-2</v>
      </c>
      <c r="I34" s="8">
        <v>0.20777662924131804</v>
      </c>
      <c r="J34" s="54">
        <v>0</v>
      </c>
      <c r="K34" s="8">
        <v>3.0476684796133049E-2</v>
      </c>
      <c r="L34" s="54">
        <v>0</v>
      </c>
      <c r="M34" s="8">
        <v>4.8267106872252477E-3</v>
      </c>
      <c r="N34" s="54">
        <v>0</v>
      </c>
      <c r="O34" s="8">
        <v>7.4843964766532448E-2</v>
      </c>
      <c r="P34" s="8">
        <v>4.8267106872252477E-3</v>
      </c>
      <c r="Q34" s="8">
        <v>6.5794996363619006E-3</v>
      </c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154</v>
      </c>
      <c r="D35" s="53">
        <v>230601.5092153216</v>
      </c>
      <c r="E35" s="8">
        <v>0.751799048949787</v>
      </c>
      <c r="F35" s="8">
        <v>4.550068775073325E-3</v>
      </c>
      <c r="G35" s="8">
        <v>0.16425835312958573</v>
      </c>
      <c r="H35" s="8">
        <v>1.8190546638149268E-2</v>
      </c>
      <c r="I35" s="8">
        <v>0.2326275292536194</v>
      </c>
      <c r="J35" s="54">
        <v>0</v>
      </c>
      <c r="K35" s="8">
        <v>4.8485184639679185E-2</v>
      </c>
      <c r="L35" s="8">
        <v>1.4397184098745165E-2</v>
      </c>
      <c r="M35" s="8">
        <v>5.4259124034252426E-3</v>
      </c>
      <c r="N35" s="54">
        <v>0</v>
      </c>
      <c r="O35" s="8">
        <v>5.5747759378925753E-2</v>
      </c>
      <c r="P35" s="54">
        <v>0</v>
      </c>
      <c r="Q35" s="8">
        <v>4.9272946132112765E-3</v>
      </c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193</v>
      </c>
      <c r="D36" s="53">
        <v>286497.46933031018</v>
      </c>
      <c r="E36" s="8">
        <v>0.8110982231355639</v>
      </c>
      <c r="F36" s="54">
        <v>0</v>
      </c>
      <c r="G36" s="8">
        <v>0.16395731322584978</v>
      </c>
      <c r="H36" s="8">
        <v>7.7265549330523639E-2</v>
      </c>
      <c r="I36" s="8">
        <v>0.16849689795670986</v>
      </c>
      <c r="J36" s="54">
        <v>0</v>
      </c>
      <c r="K36" s="8">
        <v>5.305708844758579E-2</v>
      </c>
      <c r="L36" s="8">
        <v>1.6777326076209405E-2</v>
      </c>
      <c r="M36" s="8">
        <v>4.5682119992804535E-3</v>
      </c>
      <c r="N36" s="54">
        <v>0</v>
      </c>
      <c r="O36" s="8">
        <v>5.3624954262168352E-2</v>
      </c>
      <c r="P36" s="8">
        <v>2.7293946465365921E-3</v>
      </c>
      <c r="Q36" s="54">
        <v>0</v>
      </c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277</v>
      </c>
      <c r="D37" s="53">
        <v>431709.8809709273</v>
      </c>
      <c r="E37" s="8">
        <v>0.88660078588492297</v>
      </c>
      <c r="F37" s="8">
        <v>1.0613953436275959E-2</v>
      </c>
      <c r="G37" s="8">
        <v>0.18660735700717501</v>
      </c>
      <c r="H37" s="8">
        <v>9.6688782477389365E-2</v>
      </c>
      <c r="I37" s="8">
        <v>9.0428999528950532E-2</v>
      </c>
      <c r="J37" s="8">
        <v>2.2272758918250934E-2</v>
      </c>
      <c r="K37" s="8">
        <v>7.7858785582276588E-2</v>
      </c>
      <c r="L37" s="8">
        <v>1.2490083475440093E-2</v>
      </c>
      <c r="M37" s="54">
        <v>0</v>
      </c>
      <c r="N37" s="54">
        <v>0</v>
      </c>
      <c r="O37" s="8">
        <v>0.10043608121195412</v>
      </c>
      <c r="P37" s="8">
        <v>2.4074824811588071E-3</v>
      </c>
      <c r="Q37" s="54">
        <v>0</v>
      </c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44</v>
      </c>
      <c r="D38" s="53">
        <v>60446.013143406599</v>
      </c>
      <c r="E38" s="8">
        <v>0.85106981962342521</v>
      </c>
      <c r="F38" s="54">
        <v>0</v>
      </c>
      <c r="G38" s="8">
        <v>9.8859644446954734E-2</v>
      </c>
      <c r="H38" s="8">
        <v>3.4300039259900814E-2</v>
      </c>
      <c r="I38" s="8">
        <v>0.15876800331317809</v>
      </c>
      <c r="J38" s="54">
        <v>0</v>
      </c>
      <c r="K38" s="8">
        <v>1.9469547730229388E-2</v>
      </c>
      <c r="L38" s="54">
        <v>0</v>
      </c>
      <c r="M38" s="54">
        <v>0</v>
      </c>
      <c r="N38" s="54">
        <v>0</v>
      </c>
      <c r="O38" s="8">
        <v>7.1743106343710311E-2</v>
      </c>
      <c r="P38" s="54">
        <v>0</v>
      </c>
      <c r="Q38" s="54">
        <v>0</v>
      </c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80</v>
      </c>
      <c r="D39" s="53">
        <v>108757.15620626563</v>
      </c>
      <c r="E39" s="8">
        <v>0.7558174981721959</v>
      </c>
      <c r="F39" s="54">
        <v>0</v>
      </c>
      <c r="G39" s="8">
        <v>0.12449468433704194</v>
      </c>
      <c r="H39" s="8">
        <v>9.087826892799359E-3</v>
      </c>
      <c r="I39" s="8">
        <v>0.19832806120249671</v>
      </c>
      <c r="J39" s="54">
        <v>0</v>
      </c>
      <c r="K39" s="8">
        <v>3.0548627802076386E-2</v>
      </c>
      <c r="L39" s="54">
        <v>0</v>
      </c>
      <c r="M39" s="8">
        <v>1.0337922422541765E-2</v>
      </c>
      <c r="N39" s="54">
        <v>0</v>
      </c>
      <c r="O39" s="8">
        <v>9.5054545892720069E-2</v>
      </c>
      <c r="P39" s="8">
        <v>1.0337922422541765E-2</v>
      </c>
      <c r="Q39" s="8">
        <v>1.4092072474920409E-2</v>
      </c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45</v>
      </c>
      <c r="D40" s="53">
        <v>65974.613209620584</v>
      </c>
      <c r="E40" s="8">
        <v>0.75506569311598848</v>
      </c>
      <c r="F40" s="54">
        <v>0</v>
      </c>
      <c r="G40" s="8">
        <v>0.19550479748560401</v>
      </c>
      <c r="H40" s="54">
        <v>0</v>
      </c>
      <c r="I40" s="8">
        <v>0.26119938158793637</v>
      </c>
      <c r="J40" s="54">
        <v>0</v>
      </c>
      <c r="K40" s="8">
        <v>3.9408058730438719E-2</v>
      </c>
      <c r="L40" s="54">
        <v>0</v>
      </c>
      <c r="M40" s="54">
        <v>0</v>
      </c>
      <c r="N40" s="54">
        <v>0</v>
      </c>
      <c r="O40" s="8">
        <v>7.5780459394138813E-2</v>
      </c>
      <c r="P40" s="54">
        <v>0</v>
      </c>
      <c r="Q40" s="54">
        <v>0</v>
      </c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67</v>
      </c>
      <c r="D41" s="53">
        <v>97846.180231560473</v>
      </c>
      <c r="E41" s="8">
        <v>0.7152461060237526</v>
      </c>
      <c r="F41" s="54">
        <v>0</v>
      </c>
      <c r="G41" s="8">
        <v>0.17809449246434073</v>
      </c>
      <c r="H41" s="8">
        <v>2.540526748882194E-2</v>
      </c>
      <c r="I41" s="8">
        <v>0.24984140399892996</v>
      </c>
      <c r="J41" s="54">
        <v>0</v>
      </c>
      <c r="K41" s="8">
        <v>5.8149060668501562E-2</v>
      </c>
      <c r="L41" s="8">
        <v>3.3930935001901981E-2</v>
      </c>
      <c r="M41" s="54">
        <v>0</v>
      </c>
      <c r="N41" s="54">
        <v>0</v>
      </c>
      <c r="O41" s="8">
        <v>8.5051364751855207E-2</v>
      </c>
      <c r="P41" s="54">
        <v>0</v>
      </c>
      <c r="Q41" s="8">
        <v>1.1612528679873266E-2</v>
      </c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85</v>
      </c>
      <c r="D42" s="53">
        <v>130515.2790986789</v>
      </c>
      <c r="E42" s="8">
        <v>0.78306588451100168</v>
      </c>
      <c r="F42" s="8">
        <v>8.0393095261445079E-3</v>
      </c>
      <c r="G42" s="8">
        <v>0.15670470512136817</v>
      </c>
      <c r="H42" s="8">
        <v>1.3093939180672819E-2</v>
      </c>
      <c r="I42" s="8">
        <v>0.22371505074018669</v>
      </c>
      <c r="J42" s="54">
        <v>0</v>
      </c>
      <c r="K42" s="8">
        <v>4.2072417267527286E-2</v>
      </c>
      <c r="L42" s="54">
        <v>0</v>
      </c>
      <c r="M42" s="8">
        <v>9.5867977890464386E-3</v>
      </c>
      <c r="N42" s="54">
        <v>0</v>
      </c>
      <c r="O42" s="8">
        <v>1.757278086105598E-2</v>
      </c>
      <c r="P42" s="54">
        <v>0</v>
      </c>
      <c r="Q42" s="54">
        <v>0</v>
      </c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78</v>
      </c>
      <c r="D43" s="53">
        <v>118760.27321421736</v>
      </c>
      <c r="E43" s="8">
        <v>0.78333717403886949</v>
      </c>
      <c r="F43" s="54">
        <v>0</v>
      </c>
      <c r="G43" s="8">
        <v>0.17494498954967483</v>
      </c>
      <c r="H43" s="8">
        <v>4.319322964436316E-2</v>
      </c>
      <c r="I43" s="8">
        <v>0.19601830600850309</v>
      </c>
      <c r="J43" s="54">
        <v>0</v>
      </c>
      <c r="K43" s="8">
        <v>5.6509844034647913E-2</v>
      </c>
      <c r="L43" s="8">
        <v>3.066476374041955E-2</v>
      </c>
      <c r="M43" s="54">
        <v>0</v>
      </c>
      <c r="N43" s="54">
        <v>0</v>
      </c>
      <c r="O43" s="8">
        <v>5.8188598110459219E-2</v>
      </c>
      <c r="P43" s="54">
        <v>0</v>
      </c>
      <c r="Q43" s="54">
        <v>0</v>
      </c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76</v>
      </c>
      <c r="D44" s="53">
        <v>112603.76191598643</v>
      </c>
      <c r="E44" s="8">
        <v>0.80372162635357003</v>
      </c>
      <c r="F44" s="54">
        <v>0</v>
      </c>
      <c r="G44" s="8">
        <v>0.18123137692200542</v>
      </c>
      <c r="H44" s="8">
        <v>0.13585501238217323</v>
      </c>
      <c r="I44" s="8">
        <v>0.17291948693181322</v>
      </c>
      <c r="J44" s="54">
        <v>0</v>
      </c>
      <c r="K44" s="8">
        <v>6.0379523924065356E-2</v>
      </c>
      <c r="L44" s="8">
        <v>1.0345176069436307E-2</v>
      </c>
      <c r="M44" s="54">
        <v>0</v>
      </c>
      <c r="N44" s="54">
        <v>0</v>
      </c>
      <c r="O44" s="8">
        <v>4.3663439975912578E-2</v>
      </c>
      <c r="P44" s="8">
        <v>6.944391961077225E-3</v>
      </c>
      <c r="Q44" s="54">
        <v>0</v>
      </c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92</v>
      </c>
      <c r="D45" s="53">
        <v>125984.90149487807</v>
      </c>
      <c r="E45" s="8">
        <v>0.88076268659528756</v>
      </c>
      <c r="F45" s="54">
        <v>0</v>
      </c>
      <c r="G45" s="8">
        <v>0.18612036752873029</v>
      </c>
      <c r="H45" s="8">
        <v>6.9484230349570297E-2</v>
      </c>
      <c r="I45" s="8">
        <v>0.13270818439128301</v>
      </c>
      <c r="J45" s="54">
        <v>0</v>
      </c>
      <c r="K45" s="8">
        <v>7.1562518572940229E-2</v>
      </c>
      <c r="L45" s="54">
        <v>0</v>
      </c>
      <c r="M45" s="8">
        <v>1.0388397035111508E-2</v>
      </c>
      <c r="N45" s="54">
        <v>0</v>
      </c>
      <c r="O45" s="8">
        <v>4.6092810560888292E-2</v>
      </c>
      <c r="P45" s="54">
        <v>0</v>
      </c>
      <c r="Q45" s="54">
        <v>0</v>
      </c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112</v>
      </c>
      <c r="D46" s="53">
        <v>160141.23039159682</v>
      </c>
      <c r="E46" s="8">
        <v>0.87396168876516744</v>
      </c>
      <c r="F46" s="8">
        <v>2.861317203196723E-2</v>
      </c>
      <c r="G46" s="8">
        <v>0.20431900042422527</v>
      </c>
      <c r="H46" s="8">
        <v>4.4496916504115719E-2</v>
      </c>
      <c r="I46" s="13">
        <v>4.8434156364395138E-2</v>
      </c>
      <c r="J46" s="8">
        <v>4.3570941369807062E-2</v>
      </c>
      <c r="K46" s="8">
        <v>0.11915828398803623</v>
      </c>
      <c r="L46" s="8">
        <v>1.2082575818877159E-2</v>
      </c>
      <c r="M46" s="54">
        <v>0</v>
      </c>
      <c r="N46" s="54">
        <v>0</v>
      </c>
      <c r="O46" s="8">
        <v>0.13026955578999633</v>
      </c>
      <c r="P46" s="8">
        <v>6.4901085925164644E-3</v>
      </c>
      <c r="Q46" s="54">
        <v>0</v>
      </c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112</v>
      </c>
      <c r="D47" s="53">
        <v>200717.18328455876</v>
      </c>
      <c r="E47" s="8">
        <v>0.90017401180948997</v>
      </c>
      <c r="F47" s="54">
        <v>0</v>
      </c>
      <c r="G47" s="8">
        <v>0.15036825866501591</v>
      </c>
      <c r="H47" s="8">
        <v>0.13736097017900922</v>
      </c>
      <c r="I47" s="8">
        <v>0.10007574789526269</v>
      </c>
      <c r="J47" s="8">
        <v>1.3142202864971015E-2</v>
      </c>
      <c r="K47" s="8">
        <v>3.5896734862965171E-2</v>
      </c>
      <c r="L47" s="8">
        <v>1.7224105260899233E-2</v>
      </c>
      <c r="M47" s="54">
        <v>0</v>
      </c>
      <c r="N47" s="54">
        <v>0</v>
      </c>
      <c r="O47" s="8">
        <v>0.10077351360418682</v>
      </c>
      <c r="P47" s="54">
        <v>0</v>
      </c>
      <c r="Q47" s="54">
        <v>0</v>
      </c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163</v>
      </c>
      <c r="D48" s="53">
        <v>252438.16509002264</v>
      </c>
      <c r="E48" s="8">
        <v>0.81489150776949126</v>
      </c>
      <c r="F48" s="54">
        <v>0</v>
      </c>
      <c r="G48" s="8">
        <v>0.14564041644151199</v>
      </c>
      <c r="H48" s="8">
        <v>0.11410406731598316</v>
      </c>
      <c r="I48" s="8">
        <v>0.16998946980912744</v>
      </c>
      <c r="J48" s="54">
        <v>0</v>
      </c>
      <c r="K48" s="8">
        <v>1.6392088606276112E-2</v>
      </c>
      <c r="L48" s="8">
        <v>4.6146181687160732E-3</v>
      </c>
      <c r="M48" s="8">
        <v>1.0141116203032416E-2</v>
      </c>
      <c r="N48" s="54">
        <v>0</v>
      </c>
      <c r="O48" s="8">
        <v>0.12922073471268594</v>
      </c>
      <c r="P48" s="8">
        <v>3.09764832412552E-3</v>
      </c>
      <c r="Q48" s="8">
        <v>6.0712441277585173E-3</v>
      </c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628</v>
      </c>
      <c r="D49" s="53">
        <v>929308.42710074759</v>
      </c>
      <c r="E49" s="8">
        <v>0.82326581456235248</v>
      </c>
      <c r="F49" s="8">
        <v>6.0597764283058294E-3</v>
      </c>
      <c r="G49" s="8">
        <v>0.17331203262498465</v>
      </c>
      <c r="H49" s="8">
        <v>4.5550108928574862E-2</v>
      </c>
      <c r="I49" s="8">
        <v>0.15758436016800345</v>
      </c>
      <c r="J49" s="8">
        <v>1.0346801794846799E-2</v>
      </c>
      <c r="K49" s="8">
        <v>6.7743996104189269E-2</v>
      </c>
      <c r="L49" s="8">
        <v>1.3293606505349173E-2</v>
      </c>
      <c r="M49" s="8">
        <v>1.2098491856619539E-3</v>
      </c>
      <c r="N49" s="54">
        <v>0</v>
      </c>
      <c r="O49" s="8">
        <v>6.068159553116035E-2</v>
      </c>
      <c r="P49" s="8">
        <v>2.3282442685766446E-3</v>
      </c>
      <c r="Q49" s="8">
        <v>1.2226743468795244E-3</v>
      </c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33</v>
      </c>
      <c r="D50" s="53">
        <v>42697.403518860701</v>
      </c>
      <c r="E50" s="8">
        <v>0.8149385204581221</v>
      </c>
      <c r="F50" s="54">
        <v>0</v>
      </c>
      <c r="G50" s="8">
        <v>0.10274574343196072</v>
      </c>
      <c r="H50" s="8">
        <v>2.9284807277884867E-2</v>
      </c>
      <c r="I50" s="8">
        <v>8.1668404923429291E-2</v>
      </c>
      <c r="J50" s="54">
        <v>0</v>
      </c>
      <c r="K50" s="8">
        <v>4.70152140744617E-2</v>
      </c>
      <c r="L50" s="54">
        <v>0</v>
      </c>
      <c r="M50" s="54">
        <v>0</v>
      </c>
      <c r="N50" s="54">
        <v>0</v>
      </c>
      <c r="O50" s="8">
        <v>0.10139160146209146</v>
      </c>
      <c r="P50" s="8">
        <v>1.8314103308202646E-2</v>
      </c>
      <c r="Q50" s="54">
        <v>0</v>
      </c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758</v>
      </c>
      <c r="D51" s="53">
        <v>1139049.1886719093</v>
      </c>
      <c r="E51" s="8">
        <v>0.82172203504730634</v>
      </c>
      <c r="F51" s="8">
        <v>4.9439491789964674E-3</v>
      </c>
      <c r="G51" s="8">
        <v>0.16982458473473183</v>
      </c>
      <c r="H51" s="8">
        <v>6.1352869504611204E-2</v>
      </c>
      <c r="I51" s="8">
        <v>0.16317932248703546</v>
      </c>
      <c r="J51" s="8">
        <v>8.4415758310696382E-3</v>
      </c>
      <c r="K51" s="8">
        <v>5.7140313443258164E-2</v>
      </c>
      <c r="L51" s="8">
        <v>1.186846576032987E-2</v>
      </c>
      <c r="M51" s="8">
        <v>3.2345642722511627E-3</v>
      </c>
      <c r="N51" s="54">
        <v>0</v>
      </c>
      <c r="O51" s="8">
        <v>7.4345345206003222E-2</v>
      </c>
      <c r="P51" s="8">
        <v>1.8995290463794975E-3</v>
      </c>
      <c r="Q51" s="8">
        <v>2.343055355398453E-3</v>
      </c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13</v>
      </c>
      <c r="D52" s="53">
        <v>17973.075739235843</v>
      </c>
      <c r="E52" s="8">
        <v>0.94180979121485675</v>
      </c>
      <c r="F52" s="54">
        <v>0</v>
      </c>
      <c r="G52" s="8">
        <v>0.17577989610300299</v>
      </c>
      <c r="H52" s="54">
        <v>0</v>
      </c>
      <c r="I52" s="54">
        <v>0</v>
      </c>
      <c r="J52" s="54">
        <v>0</v>
      </c>
      <c r="K52" s="8">
        <v>5.1740256664822605E-2</v>
      </c>
      <c r="L52" s="8">
        <v>5.1740256664822605E-2</v>
      </c>
      <c r="M52" s="54">
        <v>0</v>
      </c>
      <c r="N52" s="54">
        <v>0</v>
      </c>
      <c r="O52" s="8">
        <v>5.1740256664822605E-2</v>
      </c>
      <c r="P52" s="54">
        <v>0</v>
      </c>
      <c r="Q52" s="54">
        <v>0</v>
      </c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778</v>
      </c>
      <c r="D53" s="53">
        <v>1163773.5164515337</v>
      </c>
      <c r="E53" s="8">
        <v>0.81961854604189543</v>
      </c>
      <c r="F53" s="8">
        <v>4.8389151510697765E-3</v>
      </c>
      <c r="G53" s="8">
        <v>0.16727157285144556</v>
      </c>
      <c r="H53" s="8">
        <v>6.1123853103422367E-2</v>
      </c>
      <c r="I53" s="8">
        <v>0.16270889571711</v>
      </c>
      <c r="J53" s="8">
        <v>8.2622348468716945E-3</v>
      </c>
      <c r="K53" s="8">
        <v>5.6852233486802996E-2</v>
      </c>
      <c r="L53" s="8">
        <v>1.0817254874182371E-2</v>
      </c>
      <c r="M53" s="8">
        <v>3.165846067067009E-3</v>
      </c>
      <c r="N53" s="54">
        <v>0</v>
      </c>
      <c r="O53" s="8">
        <v>7.5686747002328192E-2</v>
      </c>
      <c r="P53" s="8">
        <v>2.53109530035984E-3</v>
      </c>
      <c r="Q53" s="8">
        <v>2.2932772260685196E-3</v>
      </c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724</v>
      </c>
      <c r="D54" s="53">
        <v>1076374.7786672036</v>
      </c>
      <c r="E54" s="8">
        <v>0.82383048749656251</v>
      </c>
      <c r="F54" s="8">
        <v>5.2318220500707302E-3</v>
      </c>
      <c r="G54" s="8">
        <v>0.1692173199199602</v>
      </c>
      <c r="H54" s="8">
        <v>5.7068546603725567E-2</v>
      </c>
      <c r="I54" s="8">
        <v>0.16634900724551543</v>
      </c>
      <c r="J54" s="8">
        <v>6.665642447633474E-3</v>
      </c>
      <c r="K54" s="8">
        <v>5.1352382504056229E-2</v>
      </c>
      <c r="L54" s="8">
        <v>1.1695586883657334E-2</v>
      </c>
      <c r="M54" s="8">
        <v>3.4229042551302295E-3</v>
      </c>
      <c r="N54" s="54">
        <v>0</v>
      </c>
      <c r="O54" s="8">
        <v>7.6023497178146313E-2</v>
      </c>
      <c r="P54" s="8">
        <v>2.0101335167072485E-3</v>
      </c>
      <c r="Q54" s="8">
        <v>2.479485170476243E-3</v>
      </c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67</v>
      </c>
      <c r="D55" s="53">
        <v>105371.81352356741</v>
      </c>
      <c r="E55" s="8">
        <v>0.79743543113954585</v>
      </c>
      <c r="F55" s="54">
        <v>0</v>
      </c>
      <c r="G55" s="8">
        <v>0.14884698408258371</v>
      </c>
      <c r="H55" s="8">
        <v>9.2123091756616995E-2</v>
      </c>
      <c r="I55" s="8">
        <v>9.7772141588338551E-2</v>
      </c>
      <c r="J55" s="8">
        <v>2.3162177869323654E-2</v>
      </c>
      <c r="K55" s="8">
        <v>0.11216135973956899</v>
      </c>
      <c r="L55" s="8">
        <v>8.8252400780439322E-3</v>
      </c>
      <c r="M55" s="54">
        <v>0</v>
      </c>
      <c r="N55" s="54">
        <v>0</v>
      </c>
      <c r="O55" s="8">
        <v>6.8162329855326914E-2</v>
      </c>
      <c r="P55" s="8">
        <v>7.4210040891204377E-3</v>
      </c>
      <c r="Q55" s="54">
        <v>0</v>
      </c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12</v>
      </c>
      <c r="D56" s="53">
        <v>16815.802450553347</v>
      </c>
      <c r="E56" s="8">
        <v>0.93780510725832689</v>
      </c>
      <c r="F56" s="54">
        <v>0</v>
      </c>
      <c r="G56" s="8">
        <v>0.18787717061877823</v>
      </c>
      <c r="H56" s="54">
        <v>0</v>
      </c>
      <c r="I56" s="54">
        <v>0</v>
      </c>
      <c r="J56" s="54">
        <v>0</v>
      </c>
      <c r="K56" s="8">
        <v>5.5301051171290264E-2</v>
      </c>
      <c r="L56" s="8">
        <v>5.5301051171290264E-2</v>
      </c>
      <c r="M56" s="54">
        <v>0</v>
      </c>
      <c r="N56" s="54">
        <v>0</v>
      </c>
      <c r="O56" s="8">
        <v>5.5301051171290264E-2</v>
      </c>
      <c r="P56" s="54">
        <v>0</v>
      </c>
      <c r="Q56" s="54">
        <v>0</v>
      </c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746</v>
      </c>
      <c r="D57" s="53">
        <v>1122233.3862213562</v>
      </c>
      <c r="E57" s="8">
        <v>0.81998261966890029</v>
      </c>
      <c r="F57" s="8">
        <v>5.0180304474209481E-3</v>
      </c>
      <c r="G57" s="8">
        <v>0.16955408064736907</v>
      </c>
      <c r="H57" s="8">
        <v>6.227219497294173E-2</v>
      </c>
      <c r="I57" s="8">
        <v>0.16562443888140357</v>
      </c>
      <c r="J57" s="8">
        <v>8.5680663394518495E-3</v>
      </c>
      <c r="K57" s="8">
        <v>5.7167873370987901E-2</v>
      </c>
      <c r="L57" s="8">
        <v>1.1217661938990481E-2</v>
      </c>
      <c r="M57" s="8">
        <v>3.2830317251745988E-3</v>
      </c>
      <c r="N57" s="54">
        <v>0</v>
      </c>
      <c r="O57" s="8">
        <v>7.4630709275750121E-2</v>
      </c>
      <c r="P57" s="8">
        <v>1.9279920252795965E-3</v>
      </c>
      <c r="Q57" s="8">
        <v>2.3781642342384905E-3</v>
      </c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32</v>
      </c>
      <c r="D58" s="53">
        <v>41540.130230178205</v>
      </c>
      <c r="E58" s="8">
        <v>0.80978286240285935</v>
      </c>
      <c r="F58" s="54">
        <v>0</v>
      </c>
      <c r="G58" s="8">
        <v>0.10560815391889875</v>
      </c>
      <c r="H58" s="8">
        <v>3.0100657518101256E-2</v>
      </c>
      <c r="I58" s="8">
        <v>8.3943618386253943E-2</v>
      </c>
      <c r="J58" s="54">
        <v>0</v>
      </c>
      <c r="K58" s="8">
        <v>4.8325018620296659E-2</v>
      </c>
      <c r="L58" s="54">
        <v>0</v>
      </c>
      <c r="M58" s="54">
        <v>0</v>
      </c>
      <c r="N58" s="54">
        <v>0</v>
      </c>
      <c r="O58" s="8">
        <v>0.10421628668620218</v>
      </c>
      <c r="P58" s="8">
        <v>1.882431891049648E-2</v>
      </c>
      <c r="Q58" s="54">
        <v>0</v>
      </c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</v>
      </c>
      <c r="D59" s="53">
        <v>1157.2732886824974</v>
      </c>
      <c r="E59" s="8">
        <v>1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</v>
      </c>
      <c r="D60" s="53">
        <v>1157.2732886824974</v>
      </c>
      <c r="E60" s="8">
        <v>1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790</v>
      </c>
      <c r="D61" s="53">
        <v>1180589.3189020865</v>
      </c>
      <c r="E61" s="8">
        <v>0.82130194418374425</v>
      </c>
      <c r="F61" s="8">
        <v>4.769991741419545E-3</v>
      </c>
      <c r="G61" s="8">
        <v>0.16756507005312563</v>
      </c>
      <c r="H61" s="8">
        <v>6.0253231438168256E-2</v>
      </c>
      <c r="I61" s="8">
        <v>0.16039134074391151</v>
      </c>
      <c r="J61" s="8">
        <v>8.1445511555485548E-3</v>
      </c>
      <c r="K61" s="8">
        <v>5.6830139118367845E-2</v>
      </c>
      <c r="L61" s="8">
        <v>1.1450862784067985E-2</v>
      </c>
      <c r="M61" s="8">
        <v>3.1207531281420941E-3</v>
      </c>
      <c r="N61" s="54">
        <v>0</v>
      </c>
      <c r="O61" s="8">
        <v>7.5396381988497171E-2</v>
      </c>
      <c r="P61" s="8">
        <v>2.4950434761793917E-3</v>
      </c>
      <c r="Q61" s="8">
        <v>2.2606127794396252E-3</v>
      </c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591</v>
      </c>
      <c r="D62" s="53">
        <v>869160.6384074497</v>
      </c>
      <c r="E62" s="8">
        <v>0.82422423235999986</v>
      </c>
      <c r="F62" s="8">
        <v>6.4791260122978086E-3</v>
      </c>
      <c r="G62" s="8">
        <v>0.1685924501027507</v>
      </c>
      <c r="H62" s="8">
        <v>6.1956948561380995E-2</v>
      </c>
      <c r="I62" s="8">
        <v>0.16474157978917581</v>
      </c>
      <c r="J62" s="8">
        <v>6.7323129507676858E-3</v>
      </c>
      <c r="K62" s="8">
        <v>4.7258361211339146E-2</v>
      </c>
      <c r="L62" s="8">
        <v>9.2157783289805052E-3</v>
      </c>
      <c r="M62" s="8">
        <v>2.79937230633566E-3</v>
      </c>
      <c r="N62" s="54">
        <v>0</v>
      </c>
      <c r="O62" s="8">
        <v>8.6683607728383502E-2</v>
      </c>
      <c r="P62" s="8">
        <v>3.3890417352204784E-3</v>
      </c>
      <c r="Q62" s="8">
        <v>3.0706122477774465E-3</v>
      </c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200</v>
      </c>
      <c r="D63" s="53">
        <v>312585.95378332067</v>
      </c>
      <c r="E63" s="8">
        <v>0.81383796398274133</v>
      </c>
      <c r="F63" s="54">
        <v>0</v>
      </c>
      <c r="G63" s="8">
        <v>0.16408802040852913</v>
      </c>
      <c r="H63" s="8">
        <v>5.5292889173869403E-2</v>
      </c>
      <c r="I63" s="8">
        <v>0.14770147700507011</v>
      </c>
      <c r="J63" s="8">
        <v>1.2041195817305868E-2</v>
      </c>
      <c r="K63" s="8">
        <v>8.3234539234486912E-2</v>
      </c>
      <c r="L63" s="8">
        <v>1.7623231154732005E-2</v>
      </c>
      <c r="M63" s="8">
        <v>4.0028145025586184E-3</v>
      </c>
      <c r="N63" s="54">
        <v>0</v>
      </c>
      <c r="O63" s="8">
        <v>4.3732558233549428E-2</v>
      </c>
      <c r="P63" s="54">
        <v>0</v>
      </c>
      <c r="Q63" s="54">
        <v>0</v>
      </c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114</v>
      </c>
      <c r="D64" s="53">
        <v>173498.23589374297</v>
      </c>
      <c r="E64" s="8">
        <v>0.9186685777001028</v>
      </c>
      <c r="F64" s="54">
        <v>0</v>
      </c>
      <c r="G64" s="8">
        <v>0.12485504133104952</v>
      </c>
      <c r="H64" s="8">
        <v>6.6768794145025789E-2</v>
      </c>
      <c r="I64" s="8">
        <v>0.11734512344721251</v>
      </c>
      <c r="J64" s="54">
        <v>0</v>
      </c>
      <c r="K64" s="8">
        <v>4.9271618537889911E-3</v>
      </c>
      <c r="L64" s="8">
        <v>6.7142224075131211E-3</v>
      </c>
      <c r="M64" s="8">
        <v>1.4755220726428864E-2</v>
      </c>
      <c r="N64" s="54">
        <v>0</v>
      </c>
      <c r="O64" s="8">
        <v>0.11648772709941443</v>
      </c>
      <c r="P64" s="54">
        <v>0</v>
      </c>
      <c r="Q64" s="54">
        <v>0</v>
      </c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677</v>
      </c>
      <c r="D65" s="53">
        <v>1008248.3562970274</v>
      </c>
      <c r="E65" s="8">
        <v>0.80475231476054399</v>
      </c>
      <c r="F65" s="8">
        <v>5.585331496947247E-3</v>
      </c>
      <c r="G65" s="8">
        <v>0.17472223129568407</v>
      </c>
      <c r="H65" s="8">
        <v>5.9062881775508787E-2</v>
      </c>
      <c r="I65" s="8">
        <v>0.16761458698380058</v>
      </c>
      <c r="J65" s="8">
        <v>9.5367079365310716E-3</v>
      </c>
      <c r="K65" s="8">
        <v>6.5696314733942177E-2</v>
      </c>
      <c r="L65" s="8">
        <v>1.2252795132098277E-2</v>
      </c>
      <c r="M65" s="8">
        <v>1.1151250946601176E-3</v>
      </c>
      <c r="N65" s="54">
        <v>0</v>
      </c>
      <c r="O65" s="8">
        <v>6.8238889431119901E-2</v>
      </c>
      <c r="P65" s="8">
        <v>2.9215239080498429E-3</v>
      </c>
      <c r="Q65" s="8">
        <v>2.6470217232803916E-3</v>
      </c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0</v>
      </c>
      <c r="D66" s="53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791</v>
      </c>
      <c r="D67" s="53">
        <v>1181746.592190769</v>
      </c>
      <c r="E67" s="8">
        <v>0.82147694150389927</v>
      </c>
      <c r="F67" s="8">
        <v>4.7653205335091015E-3</v>
      </c>
      <c r="G67" s="8">
        <v>0.16740097516089564</v>
      </c>
      <c r="H67" s="8">
        <v>6.0194226017072895E-2</v>
      </c>
      <c r="I67" s="8">
        <v>0.16023427101711435</v>
      </c>
      <c r="J67" s="8">
        <v>8.1365752734407406E-3</v>
      </c>
      <c r="K67" s="8">
        <v>5.677448589928652E-2</v>
      </c>
      <c r="L67" s="8">
        <v>1.143964906217537E-2</v>
      </c>
      <c r="M67" s="8">
        <v>3.1176970040460842E-3</v>
      </c>
      <c r="N67" s="54">
        <v>0</v>
      </c>
      <c r="O67" s="8">
        <v>7.5322547022934172E-2</v>
      </c>
      <c r="P67" s="8">
        <v>2.4926001036423644E-3</v>
      </c>
      <c r="Q67" s="8">
        <v>2.2583989826722066E-3</v>
      </c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334</v>
      </c>
      <c r="D68" s="53">
        <v>463902.06310147105</v>
      </c>
      <c r="E68" s="8">
        <v>0.80752394965073226</v>
      </c>
      <c r="F68" s="54">
        <v>0</v>
      </c>
      <c r="G68" s="8">
        <v>0.15136125951222368</v>
      </c>
      <c r="H68" s="8">
        <v>2.7171105010313439E-2</v>
      </c>
      <c r="I68" s="8">
        <v>0.11127795606983237</v>
      </c>
      <c r="J68" s="8">
        <v>5.2611119487783386E-3</v>
      </c>
      <c r="K68" s="8">
        <v>3.9915857830026859E-2</v>
      </c>
      <c r="L68" s="8">
        <v>1.4100602920007154E-2</v>
      </c>
      <c r="M68" s="8">
        <v>2.8212445713394728E-3</v>
      </c>
      <c r="N68" s="54">
        <v>0</v>
      </c>
      <c r="O68" s="13">
        <v>4.1488769050411099E-3</v>
      </c>
      <c r="P68" s="8">
        <v>2.2404167992530004E-3</v>
      </c>
      <c r="Q68" s="54">
        <v>0</v>
      </c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89</v>
      </c>
      <c r="D69" s="53">
        <v>135974.75923696515</v>
      </c>
      <c r="E69" s="8">
        <v>0.90391734893902675</v>
      </c>
      <c r="F69" s="8">
        <v>2.3633764818339294E-2</v>
      </c>
      <c r="G69" s="8">
        <v>0.25787122549268393</v>
      </c>
      <c r="H69" s="8">
        <v>0.11035091229854684</v>
      </c>
      <c r="I69" s="8">
        <v>0.12405826736278336</v>
      </c>
      <c r="J69" s="8">
        <v>5.2765156228316561E-2</v>
      </c>
      <c r="K69" s="8">
        <v>0.11577018045530027</v>
      </c>
      <c r="L69" s="8">
        <v>2.6898044522533485E-2</v>
      </c>
      <c r="M69" s="54">
        <v>0</v>
      </c>
      <c r="N69" s="54">
        <v>0</v>
      </c>
      <c r="O69" s="8">
        <v>0.18729070758051758</v>
      </c>
      <c r="P69" s="54">
        <v>0</v>
      </c>
      <c r="Q69" s="54">
        <v>0</v>
      </c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66</v>
      </c>
      <c r="D70" s="53">
        <v>104822.24264095046</v>
      </c>
      <c r="E70" s="8">
        <v>0.81509159710335632</v>
      </c>
      <c r="F70" s="54">
        <v>0</v>
      </c>
      <c r="G70" s="8">
        <v>0.14370570755649389</v>
      </c>
      <c r="H70" s="8">
        <v>0.12012385675401122</v>
      </c>
      <c r="I70" s="8">
        <v>0.2217019520698669</v>
      </c>
      <c r="J70" s="54">
        <v>0</v>
      </c>
      <c r="K70" s="8">
        <v>3.905099198384826E-2</v>
      </c>
      <c r="L70" s="54">
        <v>0</v>
      </c>
      <c r="M70" s="8">
        <v>1.1936622968331569E-2</v>
      </c>
      <c r="N70" s="54">
        <v>0</v>
      </c>
      <c r="O70" s="8">
        <v>0.13452667413737385</v>
      </c>
      <c r="P70" s="8">
        <v>7.4599115544103341E-3</v>
      </c>
      <c r="Q70" s="54">
        <v>0</v>
      </c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86</v>
      </c>
      <c r="D71" s="53">
        <v>141100.02813262257</v>
      </c>
      <c r="E71" s="8">
        <v>0.69042791054561681</v>
      </c>
      <c r="F71" s="8">
        <v>1.7135402821194291E-2</v>
      </c>
      <c r="G71" s="8">
        <v>0.19122436348317937</v>
      </c>
      <c r="H71" s="8">
        <v>9.2789675225184179E-2</v>
      </c>
      <c r="I71" s="8">
        <v>0.13564636754825712</v>
      </c>
      <c r="J71" s="54">
        <v>0</v>
      </c>
      <c r="K71" s="8">
        <v>8.4385227886391287E-2</v>
      </c>
      <c r="L71" s="54">
        <v>0</v>
      </c>
      <c r="M71" s="54">
        <v>0</v>
      </c>
      <c r="N71" s="54">
        <v>0</v>
      </c>
      <c r="O71" s="8">
        <v>0.16004122433857793</v>
      </c>
      <c r="P71" s="54">
        <v>0</v>
      </c>
      <c r="Q71" s="54">
        <v>0</v>
      </c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46</v>
      </c>
      <c r="D72" s="53">
        <v>84187.967312443914</v>
      </c>
      <c r="E72" s="8">
        <v>0.81440621245704492</v>
      </c>
      <c r="F72" s="54">
        <v>0</v>
      </c>
      <c r="G72" s="8">
        <v>0.23403287965251141</v>
      </c>
      <c r="H72" s="8">
        <v>0.14104301675237824</v>
      </c>
      <c r="I72" s="8">
        <v>0.2930657963692555</v>
      </c>
      <c r="J72" s="54">
        <v>0</v>
      </c>
      <c r="K72" s="8">
        <v>3.110195365860384E-2</v>
      </c>
      <c r="L72" s="54">
        <v>0</v>
      </c>
      <c r="M72" s="54">
        <v>0</v>
      </c>
      <c r="N72" s="54">
        <v>0</v>
      </c>
      <c r="O72" s="8">
        <v>6.1378781105088098E-2</v>
      </c>
      <c r="P72" s="54">
        <v>0</v>
      </c>
      <c r="Q72" s="8">
        <v>3.1701149068906115E-2</v>
      </c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74</v>
      </c>
      <c r="D73" s="53">
        <v>107182.59634435306</v>
      </c>
      <c r="E73" s="8">
        <v>0.85021074960564846</v>
      </c>
      <c r="F73" s="54">
        <v>0</v>
      </c>
      <c r="G73" s="8">
        <v>0.12073966525114589</v>
      </c>
      <c r="H73" s="54">
        <v>0</v>
      </c>
      <c r="I73" s="8">
        <v>0.11683795528444652</v>
      </c>
      <c r="J73" s="54">
        <v>0</v>
      </c>
      <c r="K73" s="8">
        <v>0.12213997963991155</v>
      </c>
      <c r="L73" s="8">
        <v>3.0975293516449516E-2</v>
      </c>
      <c r="M73" s="54">
        <v>0</v>
      </c>
      <c r="N73" s="54">
        <v>0</v>
      </c>
      <c r="O73" s="8">
        <v>6.8482246730801555E-2</v>
      </c>
      <c r="P73" s="54">
        <v>0</v>
      </c>
      <c r="Q73" s="54">
        <v>0</v>
      </c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96</v>
      </c>
      <c r="D74" s="53">
        <v>144576.93542196404</v>
      </c>
      <c r="E74" s="8">
        <v>0.90405485301944977</v>
      </c>
      <c r="F74" s="54">
        <v>0</v>
      </c>
      <c r="G74" s="8">
        <v>0.12350166831753474</v>
      </c>
      <c r="H74" s="8">
        <v>4.126694425424321E-2</v>
      </c>
      <c r="I74" s="8">
        <v>0.28559760238758453</v>
      </c>
      <c r="J74" s="54">
        <v>0</v>
      </c>
      <c r="K74" s="8">
        <v>7.7766418306984275E-3</v>
      </c>
      <c r="L74" s="54">
        <v>0</v>
      </c>
      <c r="M74" s="8">
        <v>7.7766418306984275E-3</v>
      </c>
      <c r="N74" s="54">
        <v>0</v>
      </c>
      <c r="O74" s="8">
        <v>8.5975076430437614E-2</v>
      </c>
      <c r="P74" s="8">
        <v>7.7766418306984275E-3</v>
      </c>
      <c r="Q74" s="54">
        <v>0</v>
      </c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Q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8" display="Vissza" xr:uid="{81E1FDC2-AF01-4405-9E72-92529A71BC59}"/>
  </hyperlinks>
  <pageMargins left="0.75" right="0.75" top="1" bottom="1" header="0.5" footer="0.5"/>
  <pageSetup orientation="portrait" horizontalDpi="300" verticalDpi="300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5CA59-9D1D-4B7A-B05A-2150027A807D}">
  <sheetPr codeName="Munka10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397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390</v>
      </c>
      <c r="F2" s="4" t="s">
        <v>391</v>
      </c>
      <c r="G2" s="4" t="s">
        <v>392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7.2211850886682194E-2</v>
      </c>
      <c r="F4" s="8">
        <v>0.11241168956181224</v>
      </c>
      <c r="G4" s="8">
        <v>0.80714538913862088</v>
      </c>
      <c r="H4" s="8">
        <v>8.2310704128849364E-3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4.3790850829312535E-2</v>
      </c>
      <c r="F5" s="8">
        <v>0.10474379995380687</v>
      </c>
      <c r="G5" s="8">
        <v>0.84792267115809816</v>
      </c>
      <c r="H5" s="8">
        <v>3.542678058783466E-3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7.1907803596146222E-2</v>
      </c>
      <c r="F6" s="8">
        <v>0.11680249517494885</v>
      </c>
      <c r="G6" s="8">
        <v>0.80582344396297712</v>
      </c>
      <c r="H6" s="8">
        <v>5.4662572659266153E-3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7.7613784964096821E-2</v>
      </c>
      <c r="F7" s="8">
        <v>0.13869084958447139</v>
      </c>
      <c r="G7" s="8">
        <v>0.76655299720009129</v>
      </c>
      <c r="H7" s="8">
        <v>1.7142368251339208E-2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0.10540710779164733</v>
      </c>
      <c r="F8" s="8">
        <v>7.9860105917534216E-2</v>
      </c>
      <c r="G8" s="8">
        <v>0.80808206170274299</v>
      </c>
      <c r="H8" s="8">
        <v>6.6507245880747723E-3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7.0481037989825024E-2</v>
      </c>
      <c r="F9" s="8">
        <v>0.10614262383828685</v>
      </c>
      <c r="G9" s="8">
        <v>0.81906242093811199</v>
      </c>
      <c r="H9" s="8">
        <v>4.3139172337747743E-3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7.5616195000246259E-2</v>
      </c>
      <c r="F10" s="8">
        <v>0.12474234473094406</v>
      </c>
      <c r="G10" s="8">
        <v>0.78370572264929039</v>
      </c>
      <c r="H10" s="8">
        <v>1.5935737619518713E-2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5.4042611684015085E-2</v>
      </c>
      <c r="F11" s="8">
        <v>0.11828315955446815</v>
      </c>
      <c r="G11" s="8">
        <v>0.82558876173844065</v>
      </c>
      <c r="H11" s="8">
        <v>2.0854670230757589E-3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9.127282314475392E-2</v>
      </c>
      <c r="F12" s="8">
        <v>0.12174592725233042</v>
      </c>
      <c r="G12" s="8">
        <v>0.78164607483721715</v>
      </c>
      <c r="H12" s="8">
        <v>5.3351747656979606E-3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7.5036268672924109E-2</v>
      </c>
      <c r="F13" s="8">
        <v>0.12677355885953917</v>
      </c>
      <c r="G13" s="8">
        <v>0.78188081797883802</v>
      </c>
      <c r="H13" s="8">
        <v>1.6309354488697976E-2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2.4022880900383643E-2</v>
      </c>
      <c r="F14" s="8">
        <v>5.0369050682063869E-2</v>
      </c>
      <c r="G14" s="8">
        <v>0.92560806841755261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2.1129443224159338E-2</v>
      </c>
      <c r="F15" s="8">
        <v>7.4815190520570951E-2</v>
      </c>
      <c r="G15" s="8">
        <v>0.89729153880420853</v>
      </c>
      <c r="H15" s="8">
        <v>6.7638274510609855E-3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0.11328030124950525</v>
      </c>
      <c r="F16" s="8">
        <v>7.1209170000051406E-2</v>
      </c>
      <c r="G16" s="8">
        <v>0.81058009099867789</v>
      </c>
      <c r="H16" s="8">
        <v>4.9304377517652744E-3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8.9588424422009344E-2</v>
      </c>
      <c r="F17" s="8">
        <v>0.11590220648251993</v>
      </c>
      <c r="G17" s="8">
        <v>0.78906826449067224</v>
      </c>
      <c r="H17" s="8">
        <v>5.4411046047984609E-3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6.009479249588897E-2</v>
      </c>
      <c r="F18" s="8">
        <v>0.10547736476338802</v>
      </c>
      <c r="G18" s="8">
        <v>0.82228003671151262</v>
      </c>
      <c r="H18" s="8">
        <v>1.2147806029209238E-2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7.5852425249522765E-2</v>
      </c>
      <c r="F19" s="8">
        <v>0.12784973435813882</v>
      </c>
      <c r="G19" s="8">
        <v>0.79182033628344739</v>
      </c>
      <c r="H19" s="8">
        <v>4.477504108892142E-3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6.8083635709233148E-2</v>
      </c>
      <c r="F20" s="8">
        <v>9.3702208293606648E-2</v>
      </c>
      <c r="G20" s="8">
        <v>0.8253335421227922</v>
      </c>
      <c r="H20" s="8">
        <v>1.2880613874368061E-2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7.3152728716900053E-2</v>
      </c>
      <c r="F21" s="8">
        <v>3.3073973198174823E-2</v>
      </c>
      <c r="G21" s="8">
        <v>0.89377329808492501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7.4695691646874243E-2</v>
      </c>
      <c r="F22" s="8">
        <v>0.10871982737656141</v>
      </c>
      <c r="G22" s="8">
        <v>0.80860959480517691</v>
      </c>
      <c r="H22" s="8">
        <v>7.9748861713865738E-3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6.0457451973921189E-2</v>
      </c>
      <c r="F23" s="8">
        <v>0.12988286627807502</v>
      </c>
      <c r="G23" s="8">
        <v>0.80021625834615273</v>
      </c>
      <c r="H23" s="8">
        <v>9.4434234018510085E-3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7.5157848434457303E-2</v>
      </c>
      <c r="F24" s="8">
        <v>0.12361595050333836</v>
      </c>
      <c r="G24" s="8">
        <v>0.79677546264520993</v>
      </c>
      <c r="H24" s="8">
        <v>4.4507384169942925E-3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7.467278941989039E-2</v>
      </c>
      <c r="F25" s="8">
        <v>0.14362678741981663</v>
      </c>
      <c r="G25" s="8">
        <v>0.76660720062931853</v>
      </c>
      <c r="H25" s="8">
        <v>1.5093222530975123E-2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7.0858490539919619E-2</v>
      </c>
      <c r="F26" s="8">
        <v>9.4075308780243477E-2</v>
      </c>
      <c r="G26" s="8">
        <v>0.83209528061928562</v>
      </c>
      <c r="H26" s="8">
        <v>2.9709200605512087E-3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6.8865835030463035E-2</v>
      </c>
      <c r="F27" s="8">
        <v>9.5617860324645282E-2</v>
      </c>
      <c r="G27" s="8">
        <v>0.82358650686039836</v>
      </c>
      <c r="H27" s="8">
        <v>1.1929797784494177E-2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13">
        <v>2.6660857458701566E-2</v>
      </c>
      <c r="F28" s="8">
        <v>9.8049584661098171E-2</v>
      </c>
      <c r="G28" s="8">
        <v>0.86535365896085736</v>
      </c>
      <c r="H28" s="8">
        <v>9.9358989193437906E-3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5.3917632452370697E-2</v>
      </c>
      <c r="F29" s="8">
        <v>0.11679542098566657</v>
      </c>
      <c r="G29" s="8">
        <v>0.82509573160538952</v>
      </c>
      <c r="H29" s="8">
        <v>4.1912149565726453E-3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7.0487745310622921E-2</v>
      </c>
      <c r="F30" s="8">
        <v>0.11007481711143388</v>
      </c>
      <c r="G30" s="8">
        <v>0.81411486442400305</v>
      </c>
      <c r="H30" s="8">
        <v>5.3225731539398406E-3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0.10184184388213419</v>
      </c>
      <c r="F31" s="8">
        <v>0.11642186422841214</v>
      </c>
      <c r="G31" s="8">
        <v>0.76767992114931327</v>
      </c>
      <c r="H31" s="8">
        <v>1.4056370740140479E-2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8.3533182892858202E-2</v>
      </c>
      <c r="F32" s="8">
        <v>0.12127872054845062</v>
      </c>
      <c r="G32" s="8">
        <v>0.78617143586188987</v>
      </c>
      <c r="H32" s="8">
        <v>9.0166606968014023E-3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13">
        <v>3.09892345771881E-2</v>
      </c>
      <c r="F33" s="8">
        <v>8.0125540196420306E-2</v>
      </c>
      <c r="G33" s="14">
        <v>0.88351460328659215</v>
      </c>
      <c r="H33" s="8">
        <v>5.3706219397999019E-3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4.6159049041679792E-2</v>
      </c>
      <c r="F34" s="8">
        <v>8.8822864688548442E-2</v>
      </c>
      <c r="G34" s="8">
        <v>0.84995540356274535</v>
      </c>
      <c r="H34" s="8">
        <v>1.5062682707027016E-2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6.4587169227657421E-2</v>
      </c>
      <c r="F35" s="8">
        <v>0.11036349356688747</v>
      </c>
      <c r="G35" s="8">
        <v>0.82060039141612751</v>
      </c>
      <c r="H35" s="8">
        <v>4.4489457893274126E-3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8.618942041147673E-2</v>
      </c>
      <c r="F36" s="8">
        <v>0.10999004217019787</v>
      </c>
      <c r="G36" s="8">
        <v>0.79144506991580132</v>
      </c>
      <c r="H36" s="8">
        <v>1.2375467502523017E-2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8.366987835935269E-2</v>
      </c>
      <c r="F37" s="8">
        <v>0.13226853287132473</v>
      </c>
      <c r="G37" s="8">
        <v>0.78174494158871422</v>
      </c>
      <c r="H37" s="8">
        <v>2.3166471806083215E-3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5.193016855555363E-2</v>
      </c>
      <c r="F38" s="8">
        <v>6.9966800246617694E-2</v>
      </c>
      <c r="G38" s="8">
        <v>0.861510849388745</v>
      </c>
      <c r="H38" s="8">
        <v>1.6592181809083634E-2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4.307071039836205E-2</v>
      </c>
      <c r="F39" s="8">
        <v>0.11289531376933215</v>
      </c>
      <c r="G39" s="8">
        <v>0.83911045437237741</v>
      </c>
      <c r="H39" s="8">
        <v>4.9235214599284644E-3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4.2479530199002392E-2</v>
      </c>
      <c r="F40" s="8">
        <v>7.3889810243466109E-2</v>
      </c>
      <c r="G40" s="8">
        <v>0.8554953427576425</v>
      </c>
      <c r="H40" s="8">
        <v>2.813531679988911E-2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7.1988950544798827E-2</v>
      </c>
      <c r="F41" s="8">
        <v>0.11605681590632871</v>
      </c>
      <c r="G41" s="8">
        <v>0.8056897073412399</v>
      </c>
      <c r="H41" s="8">
        <v>6.2645262076324619E-3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5.9149908547086391E-2</v>
      </c>
      <c r="F42" s="8">
        <v>0.10701998223802738</v>
      </c>
      <c r="G42" s="8">
        <v>0.83087234219242434</v>
      </c>
      <c r="H42" s="8">
        <v>2.9577670224622517E-3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9.3806711137282742E-2</v>
      </c>
      <c r="F43" s="8">
        <v>0.10640844083024201</v>
      </c>
      <c r="G43" s="8">
        <v>0.78195713089299934</v>
      </c>
      <c r="H43" s="8">
        <v>1.7827717139476843E-2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7.0183106112795018E-2</v>
      </c>
      <c r="F44" s="8">
        <v>0.12466556302151512</v>
      </c>
      <c r="G44" s="8">
        <v>0.80188582526031094</v>
      </c>
      <c r="H44" s="8">
        <v>3.2655056053787928E-3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0.11278140230720327</v>
      </c>
      <c r="F45" s="8">
        <v>0.13194770326013425</v>
      </c>
      <c r="G45" s="8">
        <v>0.74718236055905995</v>
      </c>
      <c r="H45" s="8">
        <v>8.0885338736023764E-3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6.5475016407717121E-2</v>
      </c>
      <c r="F46" s="8">
        <v>0.14400889928720523</v>
      </c>
      <c r="G46" s="8">
        <v>0.78757982110122693</v>
      </c>
      <c r="H46" s="8">
        <v>2.9362632038507724E-3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8.153767767176559E-2</v>
      </c>
      <c r="F47" s="8">
        <v>0.10684068157244229</v>
      </c>
      <c r="G47" s="8">
        <v>0.80891018608602883</v>
      </c>
      <c r="H47" s="8">
        <v>2.7114546697632148E-3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3.8144577298836232E-2</v>
      </c>
      <c r="F48" s="8">
        <v>0.13480944384747862</v>
      </c>
      <c r="G48" s="8">
        <v>0.81131342514875004</v>
      </c>
      <c r="H48" s="8">
        <v>1.5732553704934073E-2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8.0264635648668481E-2</v>
      </c>
      <c r="F49" s="8">
        <v>0.10711733297207061</v>
      </c>
      <c r="G49" s="8">
        <v>0.80616015335850133</v>
      </c>
      <c r="H49" s="8">
        <v>6.4578780207569684E-3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7.2211850886682194E-2</v>
      </c>
      <c r="F51" s="8">
        <v>0.11241168956181224</v>
      </c>
      <c r="G51" s="8">
        <v>0.80714538913862088</v>
      </c>
      <c r="H51" s="8">
        <v>8.2310704128849364E-3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13">
        <v>9.3680491992289006E-3</v>
      </c>
      <c r="F52" s="8">
        <v>7.523448981696565E-2</v>
      </c>
      <c r="G52" s="14">
        <v>0.91539746098380514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7.6884052564960767E-2</v>
      </c>
      <c r="F53" s="8">
        <v>0.11517567535480158</v>
      </c>
      <c r="G53" s="8">
        <v>0.79909725235867735</v>
      </c>
      <c r="H53" s="8">
        <v>8.8430197215593701E-3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6.2061195472911113E-2</v>
      </c>
      <c r="F54" s="8">
        <v>0.10910841091385698</v>
      </c>
      <c r="G54" s="8">
        <v>0.82193121783008549</v>
      </c>
      <c r="H54" s="8">
        <v>6.8991757831466652E-3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14">
        <v>0.21285099118079759</v>
      </c>
      <c r="F55" s="8">
        <v>0.15817920409787309</v>
      </c>
      <c r="G55" s="13">
        <v>0.60228509677932296</v>
      </c>
      <c r="H55" s="8">
        <v>2.6684707942005882E-2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9.3680491992289006E-3</v>
      </c>
      <c r="F56" s="8">
        <v>7.523448981696565E-2</v>
      </c>
      <c r="G56" s="14">
        <v>0.91539746098380514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7.6884052564960767E-2</v>
      </c>
      <c r="F57" s="8">
        <v>0.11517567535480158</v>
      </c>
      <c r="G57" s="8">
        <v>0.79909725235867735</v>
      </c>
      <c r="H57" s="8">
        <v>8.8430197215593701E-3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7.2211850886682194E-2</v>
      </c>
      <c r="F61" s="8">
        <v>0.11241168956181224</v>
      </c>
      <c r="G61" s="8">
        <v>0.80714538913862088</v>
      </c>
      <c r="H61" s="8">
        <v>8.2310704128849364E-3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5.4732751718034808E-2</v>
      </c>
      <c r="F62" s="8">
        <v>0.11839166297628212</v>
      </c>
      <c r="G62" s="8">
        <v>0.81761296758049018</v>
      </c>
      <c r="H62" s="8">
        <v>9.2626177251927174E-3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0.11315591931711143</v>
      </c>
      <c r="F63" s="8">
        <v>9.8403848635238503E-2</v>
      </c>
      <c r="G63" s="8">
        <v>0.78262551864131569</v>
      </c>
      <c r="H63" s="8">
        <v>5.8147134063341703E-3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5.9320634585150821E-2</v>
      </c>
      <c r="F64" s="8">
        <v>0.15889946259256008</v>
      </c>
      <c r="G64" s="8">
        <v>0.7716271259772628</v>
      </c>
      <c r="H64" s="8">
        <v>1.0152776845026093E-2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7.3563997797224348E-2</v>
      </c>
      <c r="F65" s="8">
        <v>0.10753563308961916</v>
      </c>
      <c r="G65" s="8">
        <v>0.81087086458469937</v>
      </c>
      <c r="H65" s="8">
        <v>8.0295045284555083E-3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5.3366917454804395E-2</v>
      </c>
      <c r="F66" s="8">
        <v>9.1834661012039534E-2</v>
      </c>
      <c r="G66" s="8">
        <v>0.84578447136468027</v>
      </c>
      <c r="H66" s="8">
        <v>9.0139501684766317E-3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0.10358783132481569</v>
      </c>
      <c r="F67" s="8">
        <v>0.14667153174095504</v>
      </c>
      <c r="G67" s="13">
        <v>0.74281302667872084</v>
      </c>
      <c r="H67" s="8">
        <v>6.9276102555089333E-3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9.4015305020138079E-2</v>
      </c>
      <c r="F68" s="8">
        <v>0.13722885010406474</v>
      </c>
      <c r="G68" s="8">
        <v>0.76590741382017669</v>
      </c>
      <c r="H68" s="8">
        <v>2.8484310556200344E-3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5.0964399264834377E-2</v>
      </c>
      <c r="F69" s="8">
        <v>8.4097719688863426E-2</v>
      </c>
      <c r="G69" s="8">
        <v>0.84993444740813762</v>
      </c>
      <c r="H69" s="8">
        <v>1.5003433638164641E-2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2.9714133020268183E-2</v>
      </c>
      <c r="F70" s="14">
        <v>0.23240484309661205</v>
      </c>
      <c r="G70" s="8">
        <v>0.7378810238831196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8">
        <v>7.1975882514998729E-2</v>
      </c>
      <c r="F71" s="8">
        <v>0.15215432895766437</v>
      </c>
      <c r="G71" s="8">
        <v>0.76726495430258634</v>
      </c>
      <c r="H71" s="8">
        <v>8.6048342247502848E-3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8">
        <v>3.5000479561429203E-2</v>
      </c>
      <c r="F72" s="13">
        <v>2.1026080173553629E-2</v>
      </c>
      <c r="G72" s="14">
        <v>0.93888342843731332</v>
      </c>
      <c r="H72" s="8">
        <v>5.0900118277039871E-3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13">
        <v>2.671998053145631E-2</v>
      </c>
      <c r="F73" s="8">
        <v>0.10343000472064341</v>
      </c>
      <c r="G73" s="8">
        <v>0.83575637311994233</v>
      </c>
      <c r="H73" s="8">
        <v>3.4093641627957437E-2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14">
        <v>0.13585776962893306</v>
      </c>
      <c r="F74" s="13">
        <v>5.0454711722399431E-2</v>
      </c>
      <c r="G74" s="8">
        <v>0.81368751864866806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5" display="Vissza" xr:uid="{6C87CCB1-CD32-4155-A58B-F165A9FEE913}"/>
  </hyperlinks>
  <pageMargins left="0.75" right="0.75" top="1" bottom="1" header="0.5" footer="0.5"/>
  <pageSetup orientation="portrait" horizontalDpi="300" verticalDpi="300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03AEF-3360-4224-A56A-8D92DBBE98F4}">
  <sheetPr codeName="Munka11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398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390</v>
      </c>
      <c r="F2" s="4" t="s">
        <v>391</v>
      </c>
      <c r="G2" s="4" t="s">
        <v>392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2005</v>
      </c>
      <c r="D4" s="53">
        <v>2804214.1420435417</v>
      </c>
      <c r="E4" s="8">
        <v>8.8515480290573323E-2</v>
      </c>
      <c r="F4" s="8">
        <v>0.13051906354028797</v>
      </c>
      <c r="G4" s="8">
        <v>0.77345765703533176</v>
      </c>
      <c r="H4" s="8">
        <v>7.5077991338069203E-3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543</v>
      </c>
      <c r="D5" s="53">
        <v>790050.43096720846</v>
      </c>
      <c r="E5" s="8">
        <v>7.7533094153082849E-2</v>
      </c>
      <c r="F5" s="8">
        <v>0.11122437931916075</v>
      </c>
      <c r="G5" s="8">
        <v>0.80451533455889024</v>
      </c>
      <c r="H5" s="8">
        <v>6.7271919688656348E-3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595</v>
      </c>
      <c r="D6" s="53">
        <v>772762.50073760515</v>
      </c>
      <c r="E6" s="8">
        <v>8.9259707478746717E-2</v>
      </c>
      <c r="F6" s="8">
        <v>0.13991185445320944</v>
      </c>
      <c r="G6" s="8">
        <v>0.76828247244068171</v>
      </c>
      <c r="H6" s="8">
        <v>2.5459656273612422E-3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516</v>
      </c>
      <c r="D7" s="53">
        <v>731895.78287526546</v>
      </c>
      <c r="E7" s="8">
        <v>7.5767180069581136E-2</v>
      </c>
      <c r="F7" s="8">
        <v>0.13415531740189007</v>
      </c>
      <c r="G7" s="8">
        <v>0.78146894606236428</v>
      </c>
      <c r="H7" s="8">
        <v>8.6085564661645859E-3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351</v>
      </c>
      <c r="D8" s="53">
        <v>509505.42746346683</v>
      </c>
      <c r="E8" s="8">
        <v>0.12272896314840667</v>
      </c>
      <c r="F8" s="8">
        <v>0.14096844805271078</v>
      </c>
      <c r="G8" s="8">
        <v>0.72164001162004188</v>
      </c>
      <c r="H8" s="8">
        <v>1.4662577178840225E-2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1380</v>
      </c>
      <c r="D9" s="53">
        <v>1854937.6828948897</v>
      </c>
      <c r="E9" s="8">
        <v>9.214785646724763E-2</v>
      </c>
      <c r="F9" s="8">
        <v>0.12555695523056784</v>
      </c>
      <c r="G9" s="8">
        <v>0.77785667186790031</v>
      </c>
      <c r="H9" s="8">
        <v>4.4385164342843376E-3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625</v>
      </c>
      <c r="D10" s="53">
        <v>949276.4591486532</v>
      </c>
      <c r="E10" s="8">
        <v>8.1417620248193517E-2</v>
      </c>
      <c r="F10" s="8">
        <v>0.14021529228545296</v>
      </c>
      <c r="G10" s="8">
        <v>0.76486174348253788</v>
      </c>
      <c r="H10" s="8">
        <v>1.3505343983815919E-2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403</v>
      </c>
      <c r="D11" s="53">
        <v>578896.48360943852</v>
      </c>
      <c r="E11" s="8">
        <v>8.9997666578574359E-2</v>
      </c>
      <c r="F11" s="8">
        <v>0.11438636769054675</v>
      </c>
      <c r="G11" s="8">
        <v>0.7864350135836774</v>
      </c>
      <c r="H11" s="8">
        <v>9.1809521472014412E-3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646</v>
      </c>
      <c r="D12" s="53">
        <v>832418.07512097887</v>
      </c>
      <c r="E12" s="8">
        <v>9.331662889739166E-2</v>
      </c>
      <c r="F12" s="8">
        <v>0.14194063333655652</v>
      </c>
      <c r="G12" s="8">
        <v>0.76237922978395223</v>
      </c>
      <c r="H12" s="8">
        <v>2.3635079820986883E-3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606</v>
      </c>
      <c r="D13" s="53">
        <v>928986.74531931488</v>
      </c>
      <c r="E13" s="8">
        <v>8.1609292970833275E-2</v>
      </c>
      <c r="F13" s="8">
        <v>0.14009133121933337</v>
      </c>
      <c r="G13" s="8">
        <v>0.76449906576113102</v>
      </c>
      <c r="H13" s="8">
        <v>1.3800310048702252E-2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49</v>
      </c>
      <c r="D14" s="53">
        <v>73214.516901233539</v>
      </c>
      <c r="E14" s="8">
        <v>8.0542348049675361E-2</v>
      </c>
      <c r="F14" s="8">
        <v>0.14685394747627059</v>
      </c>
      <c r="G14" s="8">
        <v>0.77260370447405402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140</v>
      </c>
      <c r="D15" s="53">
        <v>211153.9473577695</v>
      </c>
      <c r="E15" s="8">
        <v>4.336041001857209E-2</v>
      </c>
      <c r="F15" s="8">
        <v>0.10255551959707476</v>
      </c>
      <c r="G15" s="8">
        <v>0.85408407038435286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161</v>
      </c>
      <c r="D16" s="53">
        <v>179544.37373481083</v>
      </c>
      <c r="E16" s="8">
        <v>0.15356670569128283</v>
      </c>
      <c r="F16" s="8">
        <v>0.10627877183772932</v>
      </c>
      <c r="G16" s="8">
        <v>0.73485820662923629</v>
      </c>
      <c r="H16" s="8">
        <v>5.2963158417523261E-3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222</v>
      </c>
      <c r="D17" s="53">
        <v>337404.55437543167</v>
      </c>
      <c r="E17" s="8">
        <v>0.11557818284607334</v>
      </c>
      <c r="F17" s="8">
        <v>9.6885047985859382E-2</v>
      </c>
      <c r="G17" s="8">
        <v>0.77740712297794157</v>
      </c>
      <c r="H17" s="8">
        <v>1.0129646190125812E-2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462</v>
      </c>
      <c r="D18" s="53">
        <v>679604.34913351934</v>
      </c>
      <c r="E18" s="8">
        <v>7.5797668085458791E-2</v>
      </c>
      <c r="F18" s="8">
        <v>0.11771012456914631</v>
      </c>
      <c r="G18" s="8">
        <v>0.7990801096728779</v>
      </c>
      <c r="H18" s="8">
        <v>7.4120976725152356E-3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838</v>
      </c>
      <c r="D19" s="53">
        <v>1135169.7245343863</v>
      </c>
      <c r="E19" s="8">
        <v>9.7401811790864198E-2</v>
      </c>
      <c r="F19" s="8">
        <v>0.16670146862719715</v>
      </c>
      <c r="G19" s="8">
        <v>0.73089053462119968</v>
      </c>
      <c r="H19" s="8">
        <v>5.0061849607410591E-3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462</v>
      </c>
      <c r="D20" s="53">
        <v>624365.1235978686</v>
      </c>
      <c r="E20" s="8">
        <v>7.1815177091015703E-2</v>
      </c>
      <c r="F20" s="8">
        <v>0.10082142829039716</v>
      </c>
      <c r="G20" s="8">
        <v>0.81628730457253118</v>
      </c>
      <c r="H20" s="8">
        <v>1.1076090046056232E-2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21</v>
      </c>
      <c r="D21" s="53">
        <v>27670.390402337318</v>
      </c>
      <c r="E21" s="8">
        <v>8.3152121924126826E-2</v>
      </c>
      <c r="F21" s="8">
        <v>4.0974882430555255E-2</v>
      </c>
      <c r="G21" s="8">
        <v>0.87587299564531818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1648</v>
      </c>
      <c r="D22" s="53">
        <v>2293465.1884897677</v>
      </c>
      <c r="E22" s="8">
        <v>8.8148916538017513E-2</v>
      </c>
      <c r="F22" s="8">
        <v>0.13169308110628808</v>
      </c>
      <c r="G22" s="8">
        <v>0.77474764573600796</v>
      </c>
      <c r="H22" s="8">
        <v>5.41035661968746E-3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357</v>
      </c>
      <c r="D23" s="53">
        <v>510748.95355377014</v>
      </c>
      <c r="E23" s="8">
        <v>9.0161496792417639E-2</v>
      </c>
      <c r="F23" s="8">
        <v>0.12524725945814252</v>
      </c>
      <c r="G23" s="8">
        <v>0.76766509660430449</v>
      </c>
      <c r="H23" s="8">
        <v>1.6926147145135829E-2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431</v>
      </c>
      <c r="D24" s="53">
        <v>596888.47127592948</v>
      </c>
      <c r="E24" s="8">
        <v>7.5357547810756376E-2</v>
      </c>
      <c r="F24" s="8">
        <v>0.13412108373711937</v>
      </c>
      <c r="G24" s="8">
        <v>0.77425145585733324</v>
      </c>
      <c r="H24" s="8">
        <v>1.6269912594790933E-2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394</v>
      </c>
      <c r="D25" s="53">
        <v>654270.53879975004</v>
      </c>
      <c r="E25" s="8">
        <v>0.111682120734275</v>
      </c>
      <c r="F25" s="8">
        <v>0.16128053691843011</v>
      </c>
      <c r="G25" s="8">
        <v>0.72385580630485435</v>
      </c>
      <c r="H25" s="8">
        <v>3.1815360424403117E-3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680</v>
      </c>
      <c r="D26" s="53">
        <v>858905.07957898255</v>
      </c>
      <c r="E26" s="8">
        <v>0.10025826878149297</v>
      </c>
      <c r="F26" s="8">
        <v>0.12496005797313468</v>
      </c>
      <c r="G26" s="8">
        <v>0.77094426745032729</v>
      </c>
      <c r="H26" s="8">
        <v>3.8374057950447686E-3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500</v>
      </c>
      <c r="D27" s="53">
        <v>694150.05238888401</v>
      </c>
      <c r="E27" s="8">
        <v>6.3464163582205635E-2</v>
      </c>
      <c r="F27" s="8">
        <v>0.10530596745116937</v>
      </c>
      <c r="G27" s="8">
        <v>0.82263720143148478</v>
      </c>
      <c r="H27" s="8">
        <v>8.5926675351402151E-3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263</v>
      </c>
      <c r="D28" s="53">
        <v>262832.04207323736</v>
      </c>
      <c r="E28" s="8">
        <v>4.7577037493119818E-2</v>
      </c>
      <c r="F28" s="8">
        <v>0.10874679481521676</v>
      </c>
      <c r="G28" s="8">
        <v>0.83184963447718285</v>
      </c>
      <c r="H28" s="8">
        <v>1.1826533214480352E-2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643</v>
      </c>
      <c r="D29" s="53">
        <v>624884.26691993268</v>
      </c>
      <c r="E29" s="8">
        <v>6.8044706451605985E-2</v>
      </c>
      <c r="F29" s="8">
        <v>0.13045555014077473</v>
      </c>
      <c r="G29" s="8">
        <v>0.79818610274385193</v>
      </c>
      <c r="H29" s="8">
        <v>3.3136406637671728E-3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798</v>
      </c>
      <c r="D30" s="53">
        <v>1014572.5487644647</v>
      </c>
      <c r="E30" s="8">
        <v>8.8500467460358473E-2</v>
      </c>
      <c r="F30" s="8">
        <v>0.12739824072632888</v>
      </c>
      <c r="G30" s="8">
        <v>0.77513134838965558</v>
      </c>
      <c r="H30" s="8">
        <v>8.9699434236570723E-3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301</v>
      </c>
      <c r="D31" s="53">
        <v>901925.28428591101</v>
      </c>
      <c r="E31" s="8">
        <v>0.11464517311482274</v>
      </c>
      <c r="F31" s="8">
        <v>0.14041837525250078</v>
      </c>
      <c r="G31" s="8">
        <v>0.73742609077393728</v>
      </c>
      <c r="H31" s="8">
        <v>7.5103608587387708E-3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1625</v>
      </c>
      <c r="D32" s="53">
        <v>2288422.9504090287</v>
      </c>
      <c r="E32" s="8">
        <v>8.9631616870127176E-2</v>
      </c>
      <c r="F32" s="8">
        <v>0.13394746662985046</v>
      </c>
      <c r="G32" s="8">
        <v>0.7676364595917663</v>
      </c>
      <c r="H32" s="8">
        <v>8.7844569082569934E-3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380</v>
      </c>
      <c r="D33" s="53">
        <v>515791.19163451076</v>
      </c>
      <c r="E33" s="8">
        <v>8.3563490791978279E-2</v>
      </c>
      <c r="F33" s="8">
        <v>0.11530818665705661</v>
      </c>
      <c r="G33" s="8">
        <v>0.79928470108876903</v>
      </c>
      <c r="H33" s="8">
        <v>1.8436214621962807E-3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453</v>
      </c>
      <c r="D34" s="53">
        <v>605893.06095050427</v>
      </c>
      <c r="E34" s="8">
        <v>8.1319297474367766E-2</v>
      </c>
      <c r="F34" s="8">
        <v>0.1373582062090524</v>
      </c>
      <c r="G34" s="8">
        <v>0.76905887710961085</v>
      </c>
      <c r="H34" s="8">
        <v>1.2263619206968567E-2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387</v>
      </c>
      <c r="D35" s="53">
        <v>524041.82430472225</v>
      </c>
      <c r="E35" s="8">
        <v>9.6005305245924308E-2</v>
      </c>
      <c r="F35" s="8">
        <v>0.14114711063802565</v>
      </c>
      <c r="G35" s="8">
        <v>0.76052510267443607</v>
      </c>
      <c r="H35" s="8">
        <v>2.3224814416137069E-3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534</v>
      </c>
      <c r="D36" s="53">
        <v>740323.97725545941</v>
      </c>
      <c r="E36" s="8">
        <v>7.3090105903584321E-2</v>
      </c>
      <c r="F36" s="8">
        <v>0.13236045413583145</v>
      </c>
      <c r="G36" s="8">
        <v>0.78486243690209145</v>
      </c>
      <c r="H36" s="8">
        <v>9.687003058491031E-3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631</v>
      </c>
      <c r="D37" s="53">
        <v>933955.2795328598</v>
      </c>
      <c r="E37" s="8">
        <v>0.10120871140877449</v>
      </c>
      <c r="F37" s="8">
        <v>0.11865922814146242</v>
      </c>
      <c r="G37" s="8">
        <v>0.7745274701677799</v>
      </c>
      <c r="H37" s="8">
        <v>5.6045902819834995E-3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159</v>
      </c>
      <c r="D38" s="53">
        <v>203158.40944990242</v>
      </c>
      <c r="E38" s="8">
        <v>7.716130185534785E-2</v>
      </c>
      <c r="F38" s="8">
        <v>0.12871265746375779</v>
      </c>
      <c r="G38" s="8">
        <v>0.76933500277257361</v>
      </c>
      <c r="H38" s="8">
        <v>2.4791037908321573E-2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179</v>
      </c>
      <c r="D39" s="53">
        <v>245330.8358575927</v>
      </c>
      <c r="E39" s="8">
        <v>7.6691530758367182E-2</v>
      </c>
      <c r="F39" s="8">
        <v>0.1589797350382646</v>
      </c>
      <c r="G39" s="8">
        <v>0.75936777033870517</v>
      </c>
      <c r="H39" s="8">
        <v>4.9609638646630856E-3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119</v>
      </c>
      <c r="D40" s="53">
        <v>161825.73993282174</v>
      </c>
      <c r="E40" s="8">
        <v>9.1333018882287287E-2</v>
      </c>
      <c r="F40" s="8">
        <v>0.12552232946640285</v>
      </c>
      <c r="G40" s="8">
        <v>0.77587228238245232</v>
      </c>
      <c r="H40" s="8">
        <v>7.2723692688578014E-3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182</v>
      </c>
      <c r="D41" s="53">
        <v>246578.47221918328</v>
      </c>
      <c r="E41" s="8">
        <v>0.11426712828824143</v>
      </c>
      <c r="F41" s="8">
        <v>0.1328249606282258</v>
      </c>
      <c r="G41" s="8">
        <v>0.74797204867582334</v>
      </c>
      <c r="H41" s="8">
        <v>4.9358624077095008E-3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201</v>
      </c>
      <c r="D42" s="53">
        <v>273041.42779572611</v>
      </c>
      <c r="E42" s="8">
        <v>8.1068215781445505E-2</v>
      </c>
      <c r="F42" s="8">
        <v>0.14274450554766113</v>
      </c>
      <c r="G42" s="8">
        <v>0.77618727867089266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226</v>
      </c>
      <c r="D43" s="53">
        <v>323580.33891549561</v>
      </c>
      <c r="E43" s="8">
        <v>9.3712305044430982E-2</v>
      </c>
      <c r="F43" s="8">
        <v>0.12818340779062604</v>
      </c>
      <c r="G43" s="8">
        <v>0.77434300359729502</v>
      </c>
      <c r="H43" s="8">
        <v>3.7612835676488778E-3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186</v>
      </c>
      <c r="D44" s="53">
        <v>254566.22794277972</v>
      </c>
      <c r="E44" s="8">
        <v>5.6887632304381694E-2</v>
      </c>
      <c r="F44" s="8">
        <v>0.11836992256328385</v>
      </c>
      <c r="G44" s="8">
        <v>0.80135189852098576</v>
      </c>
      <c r="H44" s="8">
        <v>2.3390546611348557E-2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247</v>
      </c>
      <c r="D45" s="53">
        <v>322602.85917142063</v>
      </c>
      <c r="E45" s="8">
        <v>9.1983913258322295E-2</v>
      </c>
      <c r="F45" s="8">
        <v>0.14736625101859752</v>
      </c>
      <c r="G45" s="8">
        <v>0.76064983572308009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254</v>
      </c>
      <c r="D46" s="53">
        <v>348236.88472611131</v>
      </c>
      <c r="E46" s="8">
        <v>8.6337169058605626E-2</v>
      </c>
      <c r="F46" s="8">
        <v>0.10848846160905158</v>
      </c>
      <c r="G46" s="8">
        <v>0.79924435840238461</v>
      </c>
      <c r="H46" s="8">
        <v>5.9300109299575913E-3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252</v>
      </c>
      <c r="D47" s="53">
        <v>425292.94603251078</v>
      </c>
      <c r="E47" s="8">
        <v>0.10366872778800734</v>
      </c>
      <c r="F47" s="8">
        <v>0.12198875589330652</v>
      </c>
      <c r="G47" s="8">
        <v>0.76689026915492886</v>
      </c>
      <c r="H47" s="8">
        <v>7.4522471637574472E-3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523</v>
      </c>
      <c r="D48" s="53">
        <v>716012.58925156912</v>
      </c>
      <c r="E48" s="8">
        <v>7.7452055581136367E-2</v>
      </c>
      <c r="F48" s="8">
        <v>0.15852058647704687</v>
      </c>
      <c r="G48" s="8">
        <v>0.7554874933154736</v>
      </c>
      <c r="H48" s="8">
        <v>8.5398646263418043E-3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1482</v>
      </c>
      <c r="D49" s="53">
        <v>2088201.5527919699</v>
      </c>
      <c r="E49" s="8">
        <v>9.2308960551902797E-2</v>
      </c>
      <c r="F49" s="8">
        <v>0.12091776671425647</v>
      </c>
      <c r="G49" s="8">
        <v>0.77961935317866127</v>
      </c>
      <c r="H49" s="8">
        <v>7.1539195551814502E-3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238</v>
      </c>
      <c r="D50" s="53">
        <v>292229.66155706212</v>
      </c>
      <c r="E50" s="8">
        <v>6.3453458529702314E-2</v>
      </c>
      <c r="F50" s="8">
        <v>0.19056798289089902</v>
      </c>
      <c r="G50" s="8">
        <v>0.73143198250576558</v>
      </c>
      <c r="H50" s="8">
        <v>1.4546576073633825E-2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1767</v>
      </c>
      <c r="D51" s="53">
        <v>2511984.4804864773</v>
      </c>
      <c r="E51" s="8">
        <v>9.1431050109578305E-2</v>
      </c>
      <c r="F51" s="8">
        <v>0.12353332158407264</v>
      </c>
      <c r="G51" s="8">
        <v>0.77834667953522552</v>
      </c>
      <c r="H51" s="8">
        <v>6.6889487711235896E-3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2005</v>
      </c>
      <c r="D53" s="53">
        <v>2804214.1420435417</v>
      </c>
      <c r="E53" s="8">
        <v>8.8515480290573323E-2</v>
      </c>
      <c r="F53" s="8">
        <v>0.13051906354028797</v>
      </c>
      <c r="G53" s="8">
        <v>0.77345765703533176</v>
      </c>
      <c r="H53" s="8">
        <v>7.5077991338069203E-3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1865</v>
      </c>
      <c r="D54" s="53">
        <v>2597072.4964437233</v>
      </c>
      <c r="E54" s="8">
        <v>8.1079739406727427E-2</v>
      </c>
      <c r="F54" s="8">
        <v>0.12303531881001394</v>
      </c>
      <c r="G54" s="8">
        <v>0.78998498716772081</v>
      </c>
      <c r="H54" s="8">
        <v>5.8999546155376536E-3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140</v>
      </c>
      <c r="D55" s="53">
        <v>207141.64559981835</v>
      </c>
      <c r="E55" s="8">
        <v>0.18174230623471932</v>
      </c>
      <c r="F55" s="8">
        <v>0.22434774561491511</v>
      </c>
      <c r="G55" s="13">
        <v>0.56624353356835411</v>
      </c>
      <c r="H55" s="8">
        <v>2.7666414582011037E-2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1767</v>
      </c>
      <c r="D57" s="53">
        <v>2511984.4804864773</v>
      </c>
      <c r="E57" s="8">
        <v>9.1431050109578305E-2</v>
      </c>
      <c r="F57" s="8">
        <v>0.12353332158407264</v>
      </c>
      <c r="G57" s="8">
        <v>0.77834667953522552</v>
      </c>
      <c r="H57" s="8">
        <v>6.6889487711235896E-3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238</v>
      </c>
      <c r="D58" s="53">
        <v>292229.66155706212</v>
      </c>
      <c r="E58" s="8">
        <v>6.3453458529702314E-2</v>
      </c>
      <c r="F58" s="8">
        <v>0.19056798289089902</v>
      </c>
      <c r="G58" s="8">
        <v>0.73143198250576558</v>
      </c>
      <c r="H58" s="8">
        <v>1.4546576073633825E-2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2005</v>
      </c>
      <c r="D61" s="53">
        <v>2804214.1420435417</v>
      </c>
      <c r="E61" s="8">
        <v>8.8515480290573323E-2</v>
      </c>
      <c r="F61" s="8">
        <v>0.13051906354028797</v>
      </c>
      <c r="G61" s="8">
        <v>0.77345765703533176</v>
      </c>
      <c r="H61" s="8">
        <v>7.5077991338069203E-3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1527</v>
      </c>
      <c r="D62" s="53">
        <v>2090648.2055644216</v>
      </c>
      <c r="E62" s="8">
        <v>8.0243403769741553E-2</v>
      </c>
      <c r="F62" s="8">
        <v>0.12782841214347845</v>
      </c>
      <c r="G62" s="8">
        <v>0.78420945317164326</v>
      </c>
      <c r="H62" s="8">
        <v>7.7187309151375604E-3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478</v>
      </c>
      <c r="D63" s="53">
        <v>713565.9364791211</v>
      </c>
      <c r="E63" s="8">
        <v>0.11275150537313319</v>
      </c>
      <c r="F63" s="8">
        <v>0.13840229510581792</v>
      </c>
      <c r="G63" s="8">
        <v>0.74195640094975635</v>
      </c>
      <c r="H63" s="8">
        <v>6.8897985712922313E-3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272</v>
      </c>
      <c r="D64" s="53">
        <v>376807.01152214356</v>
      </c>
      <c r="E64" s="8">
        <v>9.9132080927230581E-2</v>
      </c>
      <c r="F64" s="8">
        <v>0.19526612295247125</v>
      </c>
      <c r="G64" s="8">
        <v>0.69695428761048173</v>
      </c>
      <c r="H64" s="8">
        <v>8.6475085098154762E-3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1733</v>
      </c>
      <c r="D65" s="53">
        <v>2427407.1305213943</v>
      </c>
      <c r="E65" s="8">
        <v>8.6867462737966306E-2</v>
      </c>
      <c r="F65" s="8">
        <v>0.1204683614330108</v>
      </c>
      <c r="G65" s="8">
        <v>0.78533329406460983</v>
      </c>
      <c r="H65" s="8">
        <v>7.3308817644139766E-3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1281</v>
      </c>
      <c r="D66" s="53">
        <v>1719561.6623803836</v>
      </c>
      <c r="E66" s="8">
        <v>6.893344392641948E-2</v>
      </c>
      <c r="F66" s="8">
        <v>0.11914463566119786</v>
      </c>
      <c r="G66" s="8">
        <v>0.80223811826512847</v>
      </c>
      <c r="H66" s="8">
        <v>9.6838021472557025E-3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724</v>
      </c>
      <c r="D67" s="53">
        <v>1084652.4796631569</v>
      </c>
      <c r="E67" s="8">
        <v>0.11956000342999813</v>
      </c>
      <c r="F67" s="8">
        <v>0.14855159513830574</v>
      </c>
      <c r="G67" s="8">
        <v>0.72783034443125161</v>
      </c>
      <c r="H67" s="8">
        <v>4.0580570004438692E-3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683</v>
      </c>
      <c r="D68" s="53">
        <v>951305.2869976582</v>
      </c>
      <c r="E68" s="8">
        <v>8.2436389647333519E-2</v>
      </c>
      <c r="F68" s="8">
        <v>0.16673061405449668</v>
      </c>
      <c r="G68" s="8">
        <v>0.73938748039143187</v>
      </c>
      <c r="H68" s="8">
        <v>1.1445515906737711E-2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334433.6081425969</v>
      </c>
      <c r="E69" s="8">
        <v>7.8289510292073608E-2</v>
      </c>
      <c r="F69" s="13">
        <v>5.5645194194548581E-2</v>
      </c>
      <c r="G69" s="14">
        <v>0.85972887853799818</v>
      </c>
      <c r="H69" s="8">
        <v>6.3364169753794448E-3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206</v>
      </c>
      <c r="D70" s="53">
        <v>278484.18045460363</v>
      </c>
      <c r="E70" s="8">
        <v>0.10751609550736693</v>
      </c>
      <c r="F70" s="8">
        <v>0.19115463608248667</v>
      </c>
      <c r="G70" s="8">
        <v>0.70132926841014609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150</v>
      </c>
      <c r="D71" s="53">
        <v>217094.15185289975</v>
      </c>
      <c r="E71" s="8">
        <v>5.3588438850622616E-2</v>
      </c>
      <c r="F71" s="8">
        <v>0.2248099784016559</v>
      </c>
      <c r="G71" s="8">
        <v>0.71171405347760908</v>
      </c>
      <c r="H71" s="8">
        <v>9.8875292701118001E-3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146</v>
      </c>
      <c r="D72" s="53">
        <v>216197.23477723831</v>
      </c>
      <c r="E72" s="13">
        <v>1.1854370666594137E-2</v>
      </c>
      <c r="F72" s="8">
        <v>6.058307717093489E-2</v>
      </c>
      <c r="G72" s="14">
        <v>0.92756255216247108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274</v>
      </c>
      <c r="D73" s="53">
        <v>392450.55241077341</v>
      </c>
      <c r="E73" s="8">
        <v>5.0436192554013291E-2</v>
      </c>
      <c r="F73" s="8">
        <v>0.12305294376624445</v>
      </c>
      <c r="G73" s="8">
        <v>0.81392891159779168</v>
      </c>
      <c r="H73" s="8">
        <v>1.2581952081950239E-2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299</v>
      </c>
      <c r="D74" s="53">
        <v>414249.12740777485</v>
      </c>
      <c r="E74" s="14">
        <v>0.19234725535356267</v>
      </c>
      <c r="F74" s="13">
        <v>6.1203515251146499E-2</v>
      </c>
      <c r="G74" s="8">
        <v>0.74412727617691699</v>
      </c>
      <c r="H74" s="8">
        <v>2.3219532183742235E-3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6" display="Vissza" xr:uid="{C69D81A5-5AB5-4E22-9BB4-07BDAA31B44C}"/>
  </hyperlinks>
  <pageMargins left="0.75" right="0.75" top="1" bottom="1" header="0.5" footer="0.5"/>
  <pageSetup orientation="portrait" horizontalDpi="300" verticalDpi="300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09AD9-28B8-4FD7-AEB6-30E7E979CE6A}">
  <sheetPr codeName="Munka11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399</v>
      </c>
      <c r="D1" s="65"/>
      <c r="E1" s="65"/>
      <c r="F1" s="65"/>
      <c r="G1" s="65"/>
      <c r="H1" s="65"/>
    </row>
    <row r="2" spans="1:44" ht="29.1" customHeight="1" x14ac:dyDescent="0.2">
      <c r="A2" s="67"/>
      <c r="B2" s="67"/>
      <c r="C2" s="66" t="s">
        <v>1</v>
      </c>
      <c r="D2" s="66"/>
      <c r="E2" s="4" t="s">
        <v>394</v>
      </c>
      <c r="F2" s="4" t="s">
        <v>395</v>
      </c>
      <c r="G2" s="4" t="s">
        <v>396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419</v>
      </c>
      <c r="D4" s="53">
        <v>614219.76540655701</v>
      </c>
      <c r="E4" s="8">
        <v>0.43648153776154985</v>
      </c>
      <c r="F4" s="8">
        <v>0.40670947382003719</v>
      </c>
      <c r="G4" s="8">
        <v>0.15280529249392744</v>
      </c>
      <c r="H4" s="8">
        <v>4.0036959244858237E-3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97</v>
      </c>
      <c r="D5" s="53">
        <v>149127.92326502746</v>
      </c>
      <c r="E5" s="8">
        <v>0.37684411785540212</v>
      </c>
      <c r="F5" s="8">
        <v>0.46141993476450116</v>
      </c>
      <c r="G5" s="8">
        <v>0.16173594738009683</v>
      </c>
      <c r="H5" s="54">
        <v>0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124</v>
      </c>
      <c r="D6" s="53">
        <v>177095.18929648146</v>
      </c>
      <c r="E6" s="8">
        <v>0.41268409556348928</v>
      </c>
      <c r="F6" s="8">
        <v>0.44431950702264422</v>
      </c>
      <c r="G6" s="8">
        <v>0.14299639741386613</v>
      </c>
      <c r="H6" s="54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116</v>
      </c>
      <c r="D7" s="53">
        <v>153641.39063001328</v>
      </c>
      <c r="E7" s="8">
        <v>0.42724289081103051</v>
      </c>
      <c r="F7" s="8">
        <v>0.35785632263777012</v>
      </c>
      <c r="G7" s="8">
        <v>0.20627447711388741</v>
      </c>
      <c r="H7" s="8">
        <v>8.6263094373127281E-3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82</v>
      </c>
      <c r="D8" s="53">
        <v>134355.26221503483</v>
      </c>
      <c r="E8" s="8">
        <v>0.54460871816250978</v>
      </c>
      <c r="F8" s="8">
        <v>0.35227507976574318</v>
      </c>
      <c r="G8" s="8">
        <v>9.4677448167723346E-2</v>
      </c>
      <c r="H8" s="8">
        <v>8.4387539040243174E-3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283</v>
      </c>
      <c r="D9" s="53">
        <v>403828.85896581382</v>
      </c>
      <c r="E9" s="8">
        <v>0.42469086362021541</v>
      </c>
      <c r="F9" s="8">
        <v>0.43290690964528233</v>
      </c>
      <c r="G9" s="8">
        <v>0.14240222673450278</v>
      </c>
      <c r="H9" s="54">
        <v>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136</v>
      </c>
      <c r="D10" s="53">
        <v>210390.90644074313</v>
      </c>
      <c r="E10" s="8">
        <v>0.45911281287454486</v>
      </c>
      <c r="F10" s="8">
        <v>0.35642554854915803</v>
      </c>
      <c r="G10" s="8">
        <v>0.17277316204896467</v>
      </c>
      <c r="H10" s="8">
        <v>1.1688476527332676E-2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77</v>
      </c>
      <c r="D11" s="53">
        <v>118317.19874430518</v>
      </c>
      <c r="E11" s="8">
        <v>0.38783175219769811</v>
      </c>
      <c r="F11" s="8">
        <v>0.44126582628990929</v>
      </c>
      <c r="G11" s="8">
        <v>0.17090242151239254</v>
      </c>
      <c r="H11" s="54">
        <v>0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144</v>
      </c>
      <c r="D12" s="53">
        <v>195832.39738701461</v>
      </c>
      <c r="E12" s="8">
        <v>0.45674593480979953</v>
      </c>
      <c r="F12" s="8">
        <v>0.37743290663369128</v>
      </c>
      <c r="G12" s="8">
        <v>0.16582115855650859</v>
      </c>
      <c r="H12" s="54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132</v>
      </c>
      <c r="D13" s="53">
        <v>205956.94130168349</v>
      </c>
      <c r="E13" s="8">
        <v>0.45623011210039782</v>
      </c>
      <c r="F13" s="8">
        <v>0.35533704801408056</v>
      </c>
      <c r="G13" s="8">
        <v>0.17649272679219949</v>
      </c>
      <c r="H13" s="8">
        <v>1.1940113093322434E-2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</v>
      </c>
      <c r="D14" s="53">
        <v>16648.709922062269</v>
      </c>
      <c r="E14" s="8">
        <v>0.45636835526314729</v>
      </c>
      <c r="F14" s="8">
        <v>0.54363164473685266</v>
      </c>
      <c r="G14" s="54">
        <v>0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20</v>
      </c>
      <c r="D15" s="53">
        <v>30810.724520722299</v>
      </c>
      <c r="E15" s="8">
        <v>0.33465016959778038</v>
      </c>
      <c r="F15" s="8">
        <v>0.5388143386610651</v>
      </c>
      <c r="G15" s="8">
        <v>0.12653549174115436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38</v>
      </c>
      <c r="D16" s="53">
        <v>46653.793530769348</v>
      </c>
      <c r="E16" s="8">
        <v>0.44777179440112008</v>
      </c>
      <c r="F16" s="8">
        <v>0.53264506563248348</v>
      </c>
      <c r="G16" s="8">
        <v>1.9583139966396462E-2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44</v>
      </c>
      <c r="D17" s="53">
        <v>71686.061720012731</v>
      </c>
      <c r="E17" s="8">
        <v>0.52905984707844123</v>
      </c>
      <c r="F17" s="8">
        <v>0.35010046758024882</v>
      </c>
      <c r="G17" s="8">
        <v>0.12083968534131001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86</v>
      </c>
      <c r="D18" s="53">
        <v>131508.73747929689</v>
      </c>
      <c r="E18" s="8">
        <v>0.33620475855449089</v>
      </c>
      <c r="F18" s="8">
        <v>0.47481585616478988</v>
      </c>
      <c r="G18" s="8">
        <v>0.1889793852807195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204</v>
      </c>
      <c r="D19" s="53">
        <v>299802.04808079847</v>
      </c>
      <c r="E19" s="8">
        <v>0.38983705396450641</v>
      </c>
      <c r="F19" s="8">
        <v>0.45699016239115969</v>
      </c>
      <c r="G19" s="8">
        <v>0.14875200604645572</v>
      </c>
      <c r="H19" s="8">
        <v>4.4207775978779935E-3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82</v>
      </c>
      <c r="D20" s="53">
        <v>107788.27545648236</v>
      </c>
      <c r="E20" s="8">
        <v>0.62918449090727213</v>
      </c>
      <c r="F20" s="8">
        <v>0.22474291201775756</v>
      </c>
      <c r="G20" s="8">
        <v>0.14607259707496975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</v>
      </c>
      <c r="D21" s="53">
        <v>3434.6426699666767</v>
      </c>
      <c r="E21" s="8">
        <v>0.36767991638633563</v>
      </c>
      <c r="F21" s="8">
        <v>0.30221558585689018</v>
      </c>
      <c r="G21" s="54">
        <v>0</v>
      </c>
      <c r="H21" s="8">
        <v>0.33010449775677431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344</v>
      </c>
      <c r="D22" s="53">
        <v>504199.96856526437</v>
      </c>
      <c r="E22" s="8">
        <v>0.4398367931655438</v>
      </c>
      <c r="F22" s="8">
        <v>0.40823069909946147</v>
      </c>
      <c r="G22" s="8">
        <v>0.14930387175605009</v>
      </c>
      <c r="H22" s="8">
        <v>2.6286359789448872E-3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75</v>
      </c>
      <c r="D23" s="53">
        <v>110019.79684129274</v>
      </c>
      <c r="E23" s="8">
        <v>0.42110503537023403</v>
      </c>
      <c r="F23" s="8">
        <v>0.39973798541442901</v>
      </c>
      <c r="G23" s="8">
        <v>0.16885164302953329</v>
      </c>
      <c r="H23" s="8">
        <v>1.0305336185803614E-2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94</v>
      </c>
      <c r="D24" s="53">
        <v>125035.38014958522</v>
      </c>
      <c r="E24" s="8">
        <v>0.3030011549341815</v>
      </c>
      <c r="F24" s="8">
        <v>0.51111926693325282</v>
      </c>
      <c r="G24" s="8">
        <v>0.18587957813256575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100</v>
      </c>
      <c r="D25" s="53">
        <v>178591.42509464707</v>
      </c>
      <c r="E25" s="8">
        <v>0.39643466621963486</v>
      </c>
      <c r="F25" s="8">
        <v>0.48364768831093563</v>
      </c>
      <c r="G25" s="8">
        <v>0.10614795204661473</v>
      </c>
      <c r="H25" s="8">
        <v>1.3769693422814729E-2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142</v>
      </c>
      <c r="D26" s="53">
        <v>193441.16486382874</v>
      </c>
      <c r="E26" s="8">
        <v>0.47663418387863116</v>
      </c>
      <c r="F26" s="8">
        <v>0.35927471842502817</v>
      </c>
      <c r="G26" s="8">
        <v>0.164091097696341</v>
      </c>
      <c r="H26" s="54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</v>
      </c>
      <c r="D27" s="53">
        <v>117151.79529849604</v>
      </c>
      <c r="E27" s="8">
        <v>0.57369346516201702</v>
      </c>
      <c r="F27" s="8">
        <v>0.25630982215543707</v>
      </c>
      <c r="G27" s="8">
        <v>0.16999671268254574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42</v>
      </c>
      <c r="D28" s="53">
        <v>41086.912070314422</v>
      </c>
      <c r="E28" s="8">
        <v>0.27885528600621251</v>
      </c>
      <c r="F28" s="8">
        <v>0.51155163200931864</v>
      </c>
      <c r="G28" s="8">
        <v>0.18199813905950518</v>
      </c>
      <c r="H28" s="8">
        <v>2.7594942924963881E-2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128</v>
      </c>
      <c r="D29" s="53">
        <v>124039.68732414827</v>
      </c>
      <c r="E29" s="8">
        <v>0.52044555567745754</v>
      </c>
      <c r="F29" s="8">
        <v>0.29276522402671418</v>
      </c>
      <c r="G29" s="8">
        <v>0.18678922029582887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172</v>
      </c>
      <c r="D30" s="53">
        <v>219044.90263992304</v>
      </c>
      <c r="E30" s="8">
        <v>0.49409149949085596</v>
      </c>
      <c r="F30" s="8">
        <v>0.37549257804131109</v>
      </c>
      <c r="G30" s="8">
        <v>0.12436529923040304</v>
      </c>
      <c r="H30" s="8">
        <v>6.0506232374292002E-3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77</v>
      </c>
      <c r="D31" s="53">
        <v>230048.2633721717</v>
      </c>
      <c r="E31" s="8">
        <v>0.36450680168531024</v>
      </c>
      <c r="F31" s="8">
        <v>0.47914588448563789</v>
      </c>
      <c r="G31" s="8">
        <v>0.15634731382905107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352</v>
      </c>
      <c r="D32" s="53">
        <v>511643.50591276505</v>
      </c>
      <c r="E32" s="8">
        <v>0.43361464142305883</v>
      </c>
      <c r="F32" s="8">
        <v>0.3919608583630188</v>
      </c>
      <c r="G32" s="8">
        <v>0.16961812791939004</v>
      </c>
      <c r="H32" s="8">
        <v>4.8063722945330505E-3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67</v>
      </c>
      <c r="D33" s="53">
        <v>102576.25949379176</v>
      </c>
      <c r="E33" s="8">
        <v>0.45078142450876446</v>
      </c>
      <c r="F33" s="8">
        <v>0.48027457901131049</v>
      </c>
      <c r="G33" s="8">
        <v>6.894399647992519E-2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</v>
      </c>
      <c r="D34" s="53">
        <v>132495.18206776251</v>
      </c>
      <c r="E34" s="8">
        <v>0.51839793517738875</v>
      </c>
      <c r="F34" s="8">
        <v>0.34490686884816618</v>
      </c>
      <c r="G34" s="8">
        <v>0.11813490470106773</v>
      </c>
      <c r="H34" s="8">
        <v>1.8560291273377619E-2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87</v>
      </c>
      <c r="D35" s="53">
        <v>124277.78465809724</v>
      </c>
      <c r="E35" s="8">
        <v>0.45862386473903149</v>
      </c>
      <c r="F35" s="8">
        <v>0.33318812270946246</v>
      </c>
      <c r="G35" s="8">
        <v>0.20818801255150665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109</v>
      </c>
      <c r="D36" s="53">
        <v>152099.97573774186</v>
      </c>
      <c r="E36" s="8">
        <v>0.4217222648340162</v>
      </c>
      <c r="F36" s="8">
        <v>0.43137073951116961</v>
      </c>
      <c r="G36" s="8">
        <v>0.14690699565481419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133</v>
      </c>
      <c r="D37" s="53">
        <v>205346.82294295554</v>
      </c>
      <c r="E37" s="8">
        <v>0.38115834299824536</v>
      </c>
      <c r="F37" s="8">
        <v>0.47281539126873345</v>
      </c>
      <c r="G37" s="8">
        <v>0.14602626573302052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</v>
      </c>
      <c r="D38" s="53">
        <v>41825.026122423413</v>
      </c>
      <c r="E38" s="8">
        <v>0.66364567606667169</v>
      </c>
      <c r="F38" s="8">
        <v>0.28515432562007592</v>
      </c>
      <c r="G38" s="8">
        <v>2.4092041698361502E-2</v>
      </c>
      <c r="H38" s="8">
        <v>2.7107956614890988E-2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42</v>
      </c>
      <c r="D39" s="53">
        <v>57817.428625504574</v>
      </c>
      <c r="E39" s="8">
        <v>0.46026846246773734</v>
      </c>
      <c r="F39" s="8">
        <v>0.3257318128708831</v>
      </c>
      <c r="G39" s="8">
        <v>0.21399972466137965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22</v>
      </c>
      <c r="D40" s="53">
        <v>35092.777204916594</v>
      </c>
      <c r="E40" s="8">
        <v>0.47179913628556158</v>
      </c>
      <c r="F40" s="8">
        <v>0.42569829505162315</v>
      </c>
      <c r="G40" s="8">
        <v>6.4735304755077397E-2</v>
      </c>
      <c r="H40" s="8">
        <v>3.7767263907737936E-2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39</v>
      </c>
      <c r="D41" s="53">
        <v>60927.589782469076</v>
      </c>
      <c r="E41" s="8">
        <v>0.48089297553996102</v>
      </c>
      <c r="F41" s="8">
        <v>0.32929139492139853</v>
      </c>
      <c r="G41" s="8">
        <v>0.18981562953864031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46</v>
      </c>
      <c r="D42" s="53">
        <v>61110.144990546243</v>
      </c>
      <c r="E42" s="8">
        <v>0.41657662695757308</v>
      </c>
      <c r="F42" s="8">
        <v>0.34928653400112741</v>
      </c>
      <c r="G42" s="8">
        <v>0.23413683904129937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48</v>
      </c>
      <c r="D43" s="53">
        <v>71801.089963063263</v>
      </c>
      <c r="E43" s="8">
        <v>0.47532439320601777</v>
      </c>
      <c r="F43" s="8">
        <v>0.44696648885341522</v>
      </c>
      <c r="G43" s="8">
        <v>7.7709117940566744E-2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37</v>
      </c>
      <c r="D44" s="53">
        <v>44614.654661136374</v>
      </c>
      <c r="E44" s="8">
        <v>0.36588034485748017</v>
      </c>
      <c r="F44" s="8">
        <v>0.37093424158921967</v>
      </c>
      <c r="G44" s="8">
        <v>0.26318541355330005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54</v>
      </c>
      <c r="D45" s="53">
        <v>77215.047338883538</v>
      </c>
      <c r="E45" s="8">
        <v>0.36443759760163941</v>
      </c>
      <c r="F45" s="8">
        <v>0.47594282035681734</v>
      </c>
      <c r="G45" s="8">
        <v>0.15961958204154336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49</v>
      </c>
      <c r="D46" s="53">
        <v>67845.470688504909</v>
      </c>
      <c r="E46" s="8">
        <v>0.37740583131253524</v>
      </c>
      <c r="F46" s="8">
        <v>0.40795155594065735</v>
      </c>
      <c r="G46" s="8">
        <v>0.2146426127468071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54</v>
      </c>
      <c r="D47" s="53">
        <v>95970.536029109178</v>
      </c>
      <c r="E47" s="8">
        <v>0.39820371163099794</v>
      </c>
      <c r="F47" s="8">
        <v>0.51717144240648705</v>
      </c>
      <c r="G47" s="8">
        <v>8.4624845962515155E-2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117</v>
      </c>
      <c r="D48" s="53">
        <v>168959.38243261361</v>
      </c>
      <c r="E48" s="8">
        <v>0.36291169020992647</v>
      </c>
      <c r="F48" s="8">
        <v>0.4032867392847701</v>
      </c>
      <c r="G48" s="8">
        <v>0.22709113526803196</v>
      </c>
      <c r="H48" s="8">
        <v>6.7104352372708755E-3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302</v>
      </c>
      <c r="D49" s="53">
        <v>445260.3829739436</v>
      </c>
      <c r="E49" s="8">
        <v>0.46439849710331815</v>
      </c>
      <c r="F49" s="8">
        <v>0.40800827141223878</v>
      </c>
      <c r="G49" s="8">
        <v>0.12461664019396874</v>
      </c>
      <c r="H49" s="8">
        <v>2.9765912904743969E-3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55</v>
      </c>
      <c r="D50" s="53">
        <v>74232.599854579428</v>
      </c>
      <c r="E50" s="8">
        <v>0.26014811102511742</v>
      </c>
      <c r="F50" s="8">
        <v>0.62280608971223372</v>
      </c>
      <c r="G50" s="8">
        <v>0.10177230761929483</v>
      </c>
      <c r="H50" s="8">
        <v>1.5273491643353674E-2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364</v>
      </c>
      <c r="D51" s="53">
        <v>539987.16555197758</v>
      </c>
      <c r="E51" s="8">
        <v>0.46072227817717087</v>
      </c>
      <c r="F51" s="8">
        <v>0.37700244624456408</v>
      </c>
      <c r="G51" s="8">
        <v>0.15982085024651027</v>
      </c>
      <c r="H51" s="8">
        <v>2.4544253317553338E-3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419</v>
      </c>
      <c r="D53" s="53">
        <v>614219.76540655701</v>
      </c>
      <c r="E53" s="8">
        <v>0.43648153776154985</v>
      </c>
      <c r="F53" s="8">
        <v>0.40670947382003719</v>
      </c>
      <c r="G53" s="8">
        <v>0.15280529249392744</v>
      </c>
      <c r="H53" s="8">
        <v>4.0036959244858237E-3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359</v>
      </c>
      <c r="D54" s="53">
        <v>530101.60380470823</v>
      </c>
      <c r="E54" s="8">
        <v>0.40872296686682108</v>
      </c>
      <c r="F54" s="8">
        <v>0.41571149920045281</v>
      </c>
      <c r="G54" s="8">
        <v>0.17342671566580228</v>
      </c>
      <c r="H54" s="8">
        <v>2.1388182669242208E-3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60</v>
      </c>
      <c r="D55" s="53">
        <v>84118.161601848798</v>
      </c>
      <c r="E55" s="8">
        <v>0.61141240489427906</v>
      </c>
      <c r="F55" s="8">
        <v>0.34997989246950872</v>
      </c>
      <c r="G55" s="13">
        <v>2.2851792702912418E-2</v>
      </c>
      <c r="H55" s="8">
        <v>1.5755909933300366E-2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364</v>
      </c>
      <c r="D57" s="53">
        <v>539987.16555197758</v>
      </c>
      <c r="E57" s="8">
        <v>0.46072227817717087</v>
      </c>
      <c r="F57" s="8">
        <v>0.37700244624456408</v>
      </c>
      <c r="G57" s="8">
        <v>0.15982085024651027</v>
      </c>
      <c r="H57" s="8">
        <v>2.4544253317553338E-3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55</v>
      </c>
      <c r="D58" s="53">
        <v>74232.599854579428</v>
      </c>
      <c r="E58" s="8">
        <v>0.26014811102511742</v>
      </c>
      <c r="F58" s="8">
        <v>0.62280608971223372</v>
      </c>
      <c r="G58" s="8">
        <v>0.10177230761929483</v>
      </c>
      <c r="H58" s="8">
        <v>1.5273491643353674E-2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419</v>
      </c>
      <c r="D61" s="53">
        <v>614219.76540655701</v>
      </c>
      <c r="E61" s="8">
        <v>0.43648153776154985</v>
      </c>
      <c r="F61" s="8">
        <v>0.40670947382003719</v>
      </c>
      <c r="G61" s="8">
        <v>0.15280529249392744</v>
      </c>
      <c r="H61" s="8">
        <v>4.0036959244858237E-3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311</v>
      </c>
      <c r="D62" s="53">
        <v>435004.96856750373</v>
      </c>
      <c r="E62" s="8">
        <v>0.44896898842572708</v>
      </c>
      <c r="F62" s="8">
        <v>0.35197405928015757</v>
      </c>
      <c r="G62" s="8">
        <v>0.19340380037818514</v>
      </c>
      <c r="H62" s="8">
        <v>5.6531519159309608E-3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108</v>
      </c>
      <c r="D63" s="53">
        <v>179214.79683905304</v>
      </c>
      <c r="E63" s="8">
        <v>0.40617096531179314</v>
      </c>
      <c r="F63" s="8">
        <v>0.53956779635482655</v>
      </c>
      <c r="G63" s="8">
        <v>5.4261238333380708E-2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71</v>
      </c>
      <c r="D64" s="53">
        <v>110931.30740139718</v>
      </c>
      <c r="E64" s="8">
        <v>0.31562143079656596</v>
      </c>
      <c r="F64" s="8">
        <v>0.38860233208070516</v>
      </c>
      <c r="G64" s="8">
        <v>0.28555557877025151</v>
      </c>
      <c r="H64" s="8">
        <v>1.0220658352477471E-2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348</v>
      </c>
      <c r="D65" s="53">
        <v>503288.45800515986</v>
      </c>
      <c r="E65" s="8">
        <v>0.46312067375810967</v>
      </c>
      <c r="F65" s="8">
        <v>0.41070052283874103</v>
      </c>
      <c r="G65" s="8">
        <v>0.12354540667633655</v>
      </c>
      <c r="H65" s="8">
        <v>2.6333967268129697E-3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229</v>
      </c>
      <c r="D66" s="53">
        <v>323411.85519299324</v>
      </c>
      <c r="E66" s="8">
        <v>0.44965255747660726</v>
      </c>
      <c r="F66" s="8">
        <v>0.42531019724697733</v>
      </c>
      <c r="G66" s="8">
        <v>0.11743347586595472</v>
      </c>
      <c r="H66" s="8">
        <v>7.6037694104608344E-3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190</v>
      </c>
      <c r="D67" s="53">
        <v>290807.91021356377</v>
      </c>
      <c r="E67" s="8">
        <v>0.42183384844078103</v>
      </c>
      <c r="F67" s="8">
        <v>0.38602332925464089</v>
      </c>
      <c r="G67" s="8">
        <v>0.19214282230457796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164</v>
      </c>
      <c r="D68" s="53">
        <v>237033.88796691626</v>
      </c>
      <c r="E68" s="8">
        <v>0.29928465364947265</v>
      </c>
      <c r="F68" s="8">
        <v>0.51098213425815664</v>
      </c>
      <c r="G68" s="8">
        <v>0.18973321209237029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31</v>
      </c>
      <c r="D69" s="53">
        <v>44792.266476973527</v>
      </c>
      <c r="E69" s="8">
        <v>0.38675857703389416</v>
      </c>
      <c r="F69" s="8">
        <v>0.46744192201931883</v>
      </c>
      <c r="G69" s="8">
        <v>0.14579950094678673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62</v>
      </c>
      <c r="D70" s="53">
        <v>83175.073912577252</v>
      </c>
      <c r="E70" s="8">
        <v>0.27369723003869412</v>
      </c>
      <c r="F70" s="8">
        <v>0.24941407371785038</v>
      </c>
      <c r="G70" s="14">
        <v>0.46095413657782119</v>
      </c>
      <c r="H70" s="8">
        <v>1.5934559665634659E-2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36</v>
      </c>
      <c r="D71" s="53">
        <v>60438.6682705731</v>
      </c>
      <c r="E71" s="14">
        <v>0.73785669052336933</v>
      </c>
      <c r="F71" s="8">
        <v>0.24781456917163119</v>
      </c>
      <c r="G71" s="8">
        <v>1.4328740304999416E-2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10</v>
      </c>
      <c r="D72" s="53">
        <v>15660.775916794215</v>
      </c>
      <c r="E72" s="8">
        <v>0.31308823366279687</v>
      </c>
      <c r="F72" s="8">
        <v>0.62431561583247408</v>
      </c>
      <c r="G72" s="8">
        <v>6.2596150504729053E-2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41</v>
      </c>
      <c r="D73" s="53">
        <v>68085.907386153121</v>
      </c>
      <c r="E73" s="8">
        <v>0.24217726782154009</v>
      </c>
      <c r="F73" s="14">
        <v>0.75782273217845997</v>
      </c>
      <c r="G73" s="54">
        <v>0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75</v>
      </c>
      <c r="D74" s="53">
        <v>105033.18547656972</v>
      </c>
      <c r="E74" s="14">
        <v>0.86714748506773898</v>
      </c>
      <c r="F74" s="13">
        <v>0.10143651815713134</v>
      </c>
      <c r="G74" s="13">
        <v>2.0621398968741159E-2</v>
      </c>
      <c r="H74" s="8">
        <v>1.0794597806388119E-2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7" display="Vissza" xr:uid="{54915C5D-9591-459C-A302-AA685BAC985E}"/>
  </hyperlinks>
  <pageMargins left="0.75" right="0.75" top="1" bottom="1" header="0.5" footer="0.5"/>
  <pageSetup orientation="portrait" horizontalDpi="300" verticalDpi="300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55886-F75C-4B29-8CD8-24C1E628860F}">
  <sheetPr codeName="Munka11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400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401</v>
      </c>
      <c r="F2" s="4" t="s">
        <v>402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2148</v>
      </c>
      <c r="D4" s="53">
        <v>2973332.5253393985</v>
      </c>
      <c r="E4" s="8">
        <v>9.4205377288115566E-2</v>
      </c>
      <c r="F4" s="8">
        <v>0.89205879995592985</v>
      </c>
      <c r="G4" s="8">
        <v>1.3735822755956063E-2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599</v>
      </c>
      <c r="D5" s="53">
        <v>860032.96096416027</v>
      </c>
      <c r="E5" s="8">
        <v>6.5953592699972391E-2</v>
      </c>
      <c r="F5" s="8">
        <v>0.91346679900796957</v>
      </c>
      <c r="G5" s="8">
        <v>2.0579608292058595E-2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641</v>
      </c>
      <c r="D6" s="53">
        <v>824142.46577314939</v>
      </c>
      <c r="E6" s="8">
        <v>0.10747646376919433</v>
      </c>
      <c r="F6" s="8">
        <v>0.87937582018694271</v>
      </c>
      <c r="G6" s="8">
        <v>1.3147716043862542E-2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538</v>
      </c>
      <c r="D7" s="53">
        <v>756572.64358149853</v>
      </c>
      <c r="E7" s="8">
        <v>9.7218474422968715E-2</v>
      </c>
      <c r="F7" s="8">
        <v>0.88812416429056784</v>
      </c>
      <c r="G7" s="8">
        <v>1.4657361286462847E-2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370</v>
      </c>
      <c r="D8" s="53">
        <v>532584.45502059651</v>
      </c>
      <c r="E8" s="8">
        <v>0.11501066562636575</v>
      </c>
      <c r="F8" s="8">
        <v>0.88270410542993516</v>
      </c>
      <c r="G8" s="8">
        <v>2.28522894369878E-3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1491</v>
      </c>
      <c r="D9" s="53">
        <v>1986734.5316209248</v>
      </c>
      <c r="E9" s="8">
        <v>9.1028870675795889E-2</v>
      </c>
      <c r="F9" s="8">
        <v>0.89283033981257087</v>
      </c>
      <c r="G9" s="8">
        <v>1.6140789511632222E-2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657</v>
      </c>
      <c r="D10" s="53">
        <v>986597.99371847708</v>
      </c>
      <c r="E10" s="8">
        <v>0.10060197997411119</v>
      </c>
      <c r="F10" s="8">
        <v>0.89050513282354515</v>
      </c>
      <c r="G10" s="8">
        <v>8.8928872023433282E-3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459</v>
      </c>
      <c r="D11" s="53">
        <v>648879.01360639127</v>
      </c>
      <c r="E11" s="8">
        <v>7.913910224638486E-2</v>
      </c>
      <c r="F11" s="8">
        <v>0.89358440847939347</v>
      </c>
      <c r="G11" s="8">
        <v>2.7276489274220855E-2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688</v>
      </c>
      <c r="D12" s="53">
        <v>881509.89700032806</v>
      </c>
      <c r="E12" s="8">
        <v>0.11645655555827056</v>
      </c>
      <c r="F12" s="8">
        <v>0.869379982137511</v>
      </c>
      <c r="G12" s="8">
        <v>1.4163462304217731E-2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636</v>
      </c>
      <c r="D13" s="53">
        <v>964188.92112868815</v>
      </c>
      <c r="E13" s="8">
        <v>9.960586850590232E-2</v>
      </c>
      <c r="F13" s="8">
        <v>0.89129456139954999</v>
      </c>
      <c r="G13" s="8">
        <v>9.0995700945475204E-3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49</v>
      </c>
      <c r="D14" s="53">
        <v>73214.516901233539</v>
      </c>
      <c r="E14" s="8">
        <v>8.0742872374449964E-2</v>
      </c>
      <c r="F14" s="8">
        <v>0.91925712762555012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140</v>
      </c>
      <c r="D15" s="53">
        <v>211153.9473577695</v>
      </c>
      <c r="E15" s="13">
        <v>2.5434338689166402E-2</v>
      </c>
      <c r="F15" s="14">
        <v>0.97456566131083333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176</v>
      </c>
      <c r="D16" s="53">
        <v>194386.2293449954</v>
      </c>
      <c r="E16" s="8">
        <v>9.6578946038577113E-2</v>
      </c>
      <c r="F16" s="8">
        <v>0.89373368955876442</v>
      </c>
      <c r="G16" s="8">
        <v>9.6873644026591287E-3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240</v>
      </c>
      <c r="D17" s="53">
        <v>359384.49931497156</v>
      </c>
      <c r="E17" s="8">
        <v>0.12230322921206492</v>
      </c>
      <c r="F17" s="8">
        <v>0.86553717935453744</v>
      </c>
      <c r="G17" s="8">
        <v>1.2159591433397177E-2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491</v>
      </c>
      <c r="D18" s="53">
        <v>718762.29086938384</v>
      </c>
      <c r="E18" s="8">
        <v>8.7932114663877861E-2</v>
      </c>
      <c r="F18" s="8">
        <v>0.90455097197259837</v>
      </c>
      <c r="G18" s="8">
        <v>7.5169133635238248E-3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901</v>
      </c>
      <c r="D19" s="53">
        <v>1203917.9420179746</v>
      </c>
      <c r="E19" s="8">
        <v>8.6100795403391203E-2</v>
      </c>
      <c r="F19" s="8">
        <v>0.89854902910086598</v>
      </c>
      <c r="G19" s="8">
        <v>1.5350175495744045E-2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492</v>
      </c>
      <c r="D20" s="53">
        <v>660358.61519275606</v>
      </c>
      <c r="E20" s="8">
        <v>0.10278578914041753</v>
      </c>
      <c r="F20" s="8">
        <v>0.87979276767167736</v>
      </c>
      <c r="G20" s="8">
        <v>1.7421443187905818E-2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24</v>
      </c>
      <c r="D21" s="53">
        <v>30909.177944316238</v>
      </c>
      <c r="E21" s="8">
        <v>4.5745816888702627E-2</v>
      </c>
      <c r="F21" s="8">
        <v>0.91919746871861707</v>
      </c>
      <c r="G21" s="8">
        <v>3.5056714392680301E-2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1758</v>
      </c>
      <c r="D22" s="53">
        <v>2424157.949936938</v>
      </c>
      <c r="E22" s="8">
        <v>9.6450908040373484E-2</v>
      </c>
      <c r="F22" s="8">
        <v>0.88931860639002902</v>
      </c>
      <c r="G22" s="8">
        <v>1.4230485569599121E-2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390</v>
      </c>
      <c r="D23" s="53">
        <v>549174.5754024568</v>
      </c>
      <c r="E23" s="8">
        <v>8.429319003705027E-2</v>
      </c>
      <c r="F23" s="8">
        <v>0.9041545201780028</v>
      </c>
      <c r="G23" s="8">
        <v>1.1552289784947411E-2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455</v>
      </c>
      <c r="D24" s="53">
        <v>624927.59357253974</v>
      </c>
      <c r="E24" s="8">
        <v>8.732593806693241E-2</v>
      </c>
      <c r="F24" s="8">
        <v>0.90774018825962999</v>
      </c>
      <c r="G24" s="8">
        <v>4.9338736734366633E-3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417</v>
      </c>
      <c r="D25" s="53">
        <v>688810.09982099745</v>
      </c>
      <c r="E25" s="8">
        <v>0.13477648742121667</v>
      </c>
      <c r="F25" s="8">
        <v>0.84978306692481997</v>
      </c>
      <c r="G25" s="8">
        <v>1.5440445653964347E-2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739</v>
      </c>
      <c r="D26" s="53">
        <v>920715.21463895135</v>
      </c>
      <c r="E26" s="8">
        <v>6.2756042495455397E-2</v>
      </c>
      <c r="F26" s="8">
        <v>0.91823745464450068</v>
      </c>
      <c r="G26" s="8">
        <v>1.9006502860043819E-2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537</v>
      </c>
      <c r="D27" s="53">
        <v>738879.61730691639</v>
      </c>
      <c r="E27" s="8">
        <v>0.10139090776765367</v>
      </c>
      <c r="F27" s="8">
        <v>0.88558566695041241</v>
      </c>
      <c r="G27" s="8">
        <v>1.3023425281933974E-2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295</v>
      </c>
      <c r="D28" s="53">
        <v>293917.21456652723</v>
      </c>
      <c r="E28" s="8">
        <v>7.1616490069284056E-2</v>
      </c>
      <c r="F28" s="8">
        <v>0.91429481342698893</v>
      </c>
      <c r="G28" s="8">
        <v>1.4088696503727243E-2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694</v>
      </c>
      <c r="D29" s="53">
        <v>672969.41824745119</v>
      </c>
      <c r="E29" s="8">
        <v>8.0565895664386405E-2</v>
      </c>
      <c r="F29" s="8">
        <v>0.89948698748904443</v>
      </c>
      <c r="G29" s="8">
        <v>1.9947116846568119E-2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847</v>
      </c>
      <c r="D30" s="53">
        <v>1073462.3886559492</v>
      </c>
      <c r="E30" s="8">
        <v>9.7552691430174227E-2</v>
      </c>
      <c r="F30" s="8">
        <v>0.88839612414124469</v>
      </c>
      <c r="G30" s="8">
        <v>1.405118442858052E-2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312</v>
      </c>
      <c r="D31" s="53">
        <v>932983.50386947789</v>
      </c>
      <c r="E31" s="8">
        <v>0.10730850391341525</v>
      </c>
      <c r="F31" s="8">
        <v>0.88390994692172375</v>
      </c>
      <c r="G31" s="8">
        <v>8.7815491648612614E-3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1738</v>
      </c>
      <c r="D32" s="53">
        <v>2425801.2704435717</v>
      </c>
      <c r="E32" s="8">
        <v>0.10207173145378484</v>
      </c>
      <c r="F32" s="8">
        <v>0.88338932784870072</v>
      </c>
      <c r="G32" s="8">
        <v>1.4538940697515927E-2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410</v>
      </c>
      <c r="D33" s="53">
        <v>547531.25489582447</v>
      </c>
      <c r="E33" s="8">
        <v>5.9354011711789043E-2</v>
      </c>
      <c r="F33" s="8">
        <v>0.93046832683452152</v>
      </c>
      <c r="G33" s="8">
        <v>1.0177661453689242E-2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491</v>
      </c>
      <c r="D34" s="53">
        <v>647278.47631004383</v>
      </c>
      <c r="E34" s="8">
        <v>9.0585815723187649E-2</v>
      </c>
      <c r="F34" s="8">
        <v>0.8999427503650359</v>
      </c>
      <c r="G34" s="8">
        <v>9.471433911777221E-3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412</v>
      </c>
      <c r="D35" s="53">
        <v>551926.01496003359</v>
      </c>
      <c r="E35" s="8">
        <v>9.0811828831048824E-2</v>
      </c>
      <c r="F35" s="8">
        <v>0.89890105997064262</v>
      </c>
      <c r="G35" s="8">
        <v>1.0287111198309447E-2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564</v>
      </c>
      <c r="D36" s="53">
        <v>771678.61728428048</v>
      </c>
      <c r="E36" s="8">
        <v>9.7612942077844433E-2</v>
      </c>
      <c r="F36" s="8">
        <v>0.88852577574906422</v>
      </c>
      <c r="G36" s="8">
        <v>1.3861282173091271E-2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681</v>
      </c>
      <c r="D37" s="53">
        <v>1002449.4167850468</v>
      </c>
      <c r="E37" s="8">
        <v>9.5787808340828423E-2</v>
      </c>
      <c r="F37" s="8">
        <v>0.88592066133911795</v>
      </c>
      <c r="G37" s="8">
        <v>1.8291530320052676E-2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173</v>
      </c>
      <c r="D38" s="53">
        <v>219035.52962988074</v>
      </c>
      <c r="E38" s="8">
        <v>9.0824080161560766E-2</v>
      </c>
      <c r="F38" s="8">
        <v>0.89874383657111589</v>
      </c>
      <c r="G38" s="8">
        <v>1.0432083267323183E-2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193</v>
      </c>
      <c r="D39" s="53">
        <v>260694.52065059752</v>
      </c>
      <c r="E39" s="8">
        <v>0.11520580517142864</v>
      </c>
      <c r="F39" s="8">
        <v>0.87004260581286053</v>
      </c>
      <c r="G39" s="8">
        <v>1.4751589015710574E-2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129</v>
      </c>
      <c r="D40" s="53">
        <v>171970.35031937849</v>
      </c>
      <c r="E40" s="8">
        <v>5.0630972744841969E-2</v>
      </c>
      <c r="F40" s="8">
        <v>0.94936902725515826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197</v>
      </c>
      <c r="D41" s="53">
        <v>262822.94330970926</v>
      </c>
      <c r="E41" s="8">
        <v>0.10998161210087062</v>
      </c>
      <c r="F41" s="8">
        <v>0.87177303854850985</v>
      </c>
      <c r="G41" s="8">
        <v>1.8245349350619614E-2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211</v>
      </c>
      <c r="D42" s="53">
        <v>284681.14736051147</v>
      </c>
      <c r="E42" s="8">
        <v>7.4524498697446109E-2</v>
      </c>
      <c r="F42" s="8">
        <v>0.92237579526556657</v>
      </c>
      <c r="G42" s="8">
        <v>3.099706036987586E-3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236</v>
      </c>
      <c r="D43" s="53">
        <v>333509.32116919779</v>
      </c>
      <c r="E43" s="8">
        <v>0.11051126318277311</v>
      </c>
      <c r="F43" s="8">
        <v>0.88373775966093016</v>
      </c>
      <c r="G43" s="8">
        <v>5.7509771562966371E-3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197</v>
      </c>
      <c r="D44" s="53">
        <v>265759.42605665297</v>
      </c>
      <c r="E44" s="8">
        <v>9.1656651727167041E-2</v>
      </c>
      <c r="F44" s="8">
        <v>0.89354698692023415</v>
      </c>
      <c r="G44" s="8">
        <v>1.479636135259883E-2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263</v>
      </c>
      <c r="D45" s="53">
        <v>339759.62800482818</v>
      </c>
      <c r="E45" s="8">
        <v>9.8303257018189746E-2</v>
      </c>
      <c r="F45" s="8">
        <v>0.85913523725159857</v>
      </c>
      <c r="G45" s="8">
        <v>4.2561505730211308E-2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277</v>
      </c>
      <c r="D46" s="53">
        <v>379713.2391101126</v>
      </c>
      <c r="E46" s="8">
        <v>8.1387066180457379E-2</v>
      </c>
      <c r="F46" s="8">
        <v>0.91154355036395307</v>
      </c>
      <c r="G46" s="8">
        <v>7.0693834555892697E-3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272</v>
      </c>
      <c r="D47" s="53">
        <v>455386.41972853395</v>
      </c>
      <c r="E47" s="8">
        <v>0.10063952439610649</v>
      </c>
      <c r="F47" s="8">
        <v>0.88610252176931192</v>
      </c>
      <c r="G47" s="8">
        <v>1.3257953834581731E-2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549</v>
      </c>
      <c r="D48" s="53">
        <v>745695.93452591205</v>
      </c>
      <c r="E48" s="8">
        <v>6.7015128913734151E-2</v>
      </c>
      <c r="F48" s="8">
        <v>0.92258355829746597</v>
      </c>
      <c r="G48" s="8">
        <v>1.0401312788799032E-2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1599</v>
      </c>
      <c r="D49" s="53">
        <v>2227636.5908134873</v>
      </c>
      <c r="E49" s="8">
        <v>0.10330724684580755</v>
      </c>
      <c r="F49" s="8">
        <v>0.88184071129122454</v>
      </c>
      <c r="G49" s="8">
        <v>1.4852041862968079E-2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243</v>
      </c>
      <c r="D50" s="53">
        <v>297301.75696425443</v>
      </c>
      <c r="E50" s="8">
        <v>4.0377793010695863E-2</v>
      </c>
      <c r="F50" s="8">
        <v>0.94465582805543979</v>
      </c>
      <c r="G50" s="8">
        <v>1.4966378933864943E-2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1905</v>
      </c>
      <c r="D51" s="53">
        <v>2676030.768375149</v>
      </c>
      <c r="E51" s="8">
        <v>0.10018551606975404</v>
      </c>
      <c r="F51" s="8">
        <v>0.88621537354623081</v>
      </c>
      <c r="G51" s="8">
        <v>1.3599110384013598E-2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2148</v>
      </c>
      <c r="D53" s="53">
        <v>2973332.5253393985</v>
      </c>
      <c r="E53" s="8">
        <v>9.4205377288115566E-2</v>
      </c>
      <c r="F53" s="8">
        <v>0.89205879995592985</v>
      </c>
      <c r="G53" s="8">
        <v>1.3735822755956063E-2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2003</v>
      </c>
      <c r="D54" s="53">
        <v>2761764.0394247952</v>
      </c>
      <c r="E54" s="8">
        <v>8.1589947763259063E-2</v>
      </c>
      <c r="F54" s="8">
        <v>0.9067617973039549</v>
      </c>
      <c r="G54" s="8">
        <v>1.1648254932784702E-2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145</v>
      </c>
      <c r="D55" s="53">
        <v>211568.48591460721</v>
      </c>
      <c r="E55" s="14">
        <v>0.2588841547205385</v>
      </c>
      <c r="F55" s="13">
        <v>0.70012941514230032</v>
      </c>
      <c r="G55" s="8">
        <v>4.0986430137160842E-2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1905</v>
      </c>
      <c r="D57" s="53">
        <v>2676030.768375149</v>
      </c>
      <c r="E57" s="8">
        <v>0.10018551606975404</v>
      </c>
      <c r="F57" s="8">
        <v>0.88621537354623081</v>
      </c>
      <c r="G57" s="8">
        <v>1.3599110384013598E-2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243</v>
      </c>
      <c r="D58" s="53">
        <v>297301.75696425443</v>
      </c>
      <c r="E58" s="8">
        <v>4.0377793010695863E-2</v>
      </c>
      <c r="F58" s="8">
        <v>0.94465582805543979</v>
      </c>
      <c r="G58" s="8">
        <v>1.4966378933864943E-2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2148</v>
      </c>
      <c r="D61" s="53">
        <v>2973332.5253393985</v>
      </c>
      <c r="E61" s="8">
        <v>9.4205377288115566E-2</v>
      </c>
      <c r="F61" s="8">
        <v>0.89205879995592985</v>
      </c>
      <c r="G61" s="8">
        <v>1.3735822755956063E-2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1622</v>
      </c>
      <c r="D62" s="53">
        <v>2200799.5309043494</v>
      </c>
      <c r="E62" s="8">
        <v>8.388481030891809E-2</v>
      </c>
      <c r="F62" s="8">
        <v>0.9009079024742972</v>
      </c>
      <c r="G62" s="8">
        <v>1.5207287216783463E-2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526</v>
      </c>
      <c r="D63" s="53">
        <v>772532.9944350546</v>
      </c>
      <c r="E63" s="8">
        <v>0.1236067091795703</v>
      </c>
      <c r="F63" s="8">
        <v>0.86684939037518172</v>
      </c>
      <c r="G63" s="8">
        <v>9.5439004452466877E-3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279</v>
      </c>
      <c r="D64" s="53">
        <v>385767.85868942091</v>
      </c>
      <c r="E64" s="8">
        <v>7.7350256867895012E-2</v>
      </c>
      <c r="F64" s="8">
        <v>0.89855239343099091</v>
      </c>
      <c r="G64" s="8">
        <v>2.4097349701114493E-2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1869</v>
      </c>
      <c r="D65" s="53">
        <v>2587564.6666499805</v>
      </c>
      <c r="E65" s="8">
        <v>9.6718227999158413E-2</v>
      </c>
      <c r="F65" s="8">
        <v>0.89109070061435025</v>
      </c>
      <c r="G65" s="8">
        <v>1.2191071386491168E-2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1398</v>
      </c>
      <c r="D66" s="53">
        <v>1850980.261946812</v>
      </c>
      <c r="E66" s="8">
        <v>6.8667017370950045E-2</v>
      </c>
      <c r="F66" s="8">
        <v>0.91737560099522075</v>
      </c>
      <c r="G66" s="8">
        <v>1.3957381633829541E-2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750</v>
      </c>
      <c r="D67" s="53">
        <v>1122352.2633925865</v>
      </c>
      <c r="E67" s="8">
        <v>0.13632317013354436</v>
      </c>
      <c r="F67" s="8">
        <v>0.85030640140173797</v>
      </c>
      <c r="G67" s="8">
        <v>1.3370428464717012E-2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732</v>
      </c>
      <c r="D68" s="53">
        <v>1007266.5137192977</v>
      </c>
      <c r="E68" s="8">
        <v>8.1218817385463632E-2</v>
      </c>
      <c r="F68" s="8">
        <v>0.91194926972766399</v>
      </c>
      <c r="G68" s="8">
        <v>6.8319128868716801E-3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256</v>
      </c>
      <c r="D69" s="53">
        <v>348747.68013470335</v>
      </c>
      <c r="E69" s="8">
        <v>6.0364861627628989E-2</v>
      </c>
      <c r="F69" s="8">
        <v>0.93963513837237111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220</v>
      </c>
      <c r="D70" s="53">
        <v>294755.98977402353</v>
      </c>
      <c r="E70" s="8">
        <v>8.2306775621241501E-2</v>
      </c>
      <c r="F70" s="8">
        <v>0.83977149533746864</v>
      </c>
      <c r="G70" s="14">
        <v>7.79217290412898E-2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225824.78260839061</v>
      </c>
      <c r="E71" s="14">
        <v>0.19784101222940703</v>
      </c>
      <c r="F71" s="13">
        <v>0.79367408504455073</v>
      </c>
      <c r="G71" s="8">
        <v>8.4849027260416165E-3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181</v>
      </c>
      <c r="D72" s="53">
        <v>257214.8094550918</v>
      </c>
      <c r="E72" s="13">
        <v>2.7644259409090873E-2</v>
      </c>
      <c r="F72" s="8">
        <v>0.95158649085142644</v>
      </c>
      <c r="G72" s="8">
        <v>2.0769249739482857E-2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296</v>
      </c>
      <c r="D73" s="53">
        <v>417791.54888818209</v>
      </c>
      <c r="E73" s="8">
        <v>0.10750013219039166</v>
      </c>
      <c r="F73" s="8">
        <v>0.88586596603856005</v>
      </c>
      <c r="G73" s="8">
        <v>6.6339017710480459E-3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306</v>
      </c>
      <c r="D74" s="53">
        <v>421731.20075971511</v>
      </c>
      <c r="E74" s="8">
        <v>0.13345427945493787</v>
      </c>
      <c r="F74" s="8">
        <v>0.86426496187019908</v>
      </c>
      <c r="G74" s="8">
        <v>2.280758674863206E-3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8" display="Vissza" xr:uid="{A1E7D90B-3FD6-48BE-8707-9B3661C84590}"/>
  </hyperlinks>
  <pageMargins left="0.75" right="0.75" top="1" bottom="1" header="0.5" footer="0.5"/>
  <pageSetup orientation="portrait" horizontalDpi="300" verticalDpi="300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FFCFD-29D6-431C-93FB-D473BF954927}">
  <sheetPr codeName="Munka11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403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0.1668283267716206</v>
      </c>
      <c r="F4" s="8">
        <v>0.82160055733311443</v>
      </c>
      <c r="G4" s="8">
        <v>1.1571115895263474E-2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0.10818506337857528</v>
      </c>
      <c r="F5" s="14">
        <v>0.87555869721478996</v>
      </c>
      <c r="G5" s="8">
        <v>1.6256239406638791E-2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0.18024965836360018</v>
      </c>
      <c r="F6" s="8">
        <v>0.81112618948382464</v>
      </c>
      <c r="G6" s="8">
        <v>8.6241521525753633E-3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0.199407449911431</v>
      </c>
      <c r="F7" s="8">
        <v>0.78648857036124098</v>
      </c>
      <c r="G7" s="8">
        <v>1.4103979727326819E-2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0.23419624267568973</v>
      </c>
      <c r="F8" s="8">
        <v>0.76351795404436418</v>
      </c>
      <c r="G8" s="8">
        <v>2.2858032799446338E-3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0.15731297735916008</v>
      </c>
      <c r="F9" s="8">
        <v>0.82974735639961383</v>
      </c>
      <c r="G9" s="8">
        <v>1.293966624122588E-2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0.19287792834956538</v>
      </c>
      <c r="F10" s="8">
        <v>0.79929755398360802</v>
      </c>
      <c r="G10" s="8">
        <v>7.8245176668268815E-3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0.17150927390971354</v>
      </c>
      <c r="F11" s="8">
        <v>0.81162876325393118</v>
      </c>
      <c r="G11" s="8">
        <v>1.686196283635398E-2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0.23489665920780606</v>
      </c>
      <c r="F12" s="13">
        <v>0.75784317357022191</v>
      </c>
      <c r="G12" s="8">
        <v>7.2601672219718173E-3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0.1892427723111347</v>
      </c>
      <c r="F13" s="8">
        <v>0.80403046740010997</v>
      </c>
      <c r="G13" s="8">
        <v>6.7267602887550512E-3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3">
        <v>6.8220315541656043E-2</v>
      </c>
      <c r="F14" s="14">
        <v>0.91507625100996248</v>
      </c>
      <c r="G14" s="8">
        <v>1.6703433448382057E-2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4.6409747686937591E-2</v>
      </c>
      <c r="F15" s="14">
        <v>0.93792492048787923</v>
      </c>
      <c r="G15" s="8">
        <v>1.5665331825184037E-2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0.23469229866248809</v>
      </c>
      <c r="F16" s="8">
        <v>0.74928025830827172</v>
      </c>
      <c r="G16" s="8">
        <v>1.6027443029239953E-2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0.1970643476818677</v>
      </c>
      <c r="F17" s="8">
        <v>0.79570377341012144</v>
      </c>
      <c r="G17" s="8">
        <v>7.2318789080109361E-3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0.19793658247170642</v>
      </c>
      <c r="F18" s="8">
        <v>0.79646972345666311</v>
      </c>
      <c r="G18" s="8">
        <v>5.5936940716296213E-3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0.17224682131433164</v>
      </c>
      <c r="F19" s="8">
        <v>0.81575745685649959</v>
      </c>
      <c r="G19" s="8">
        <v>1.1995721829169425E-2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0.12413476909765039</v>
      </c>
      <c r="F20" s="8">
        <v>0.85874607344325393</v>
      </c>
      <c r="G20" s="8">
        <v>1.711915745909608E-2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13">
        <v>1.8616976300241651E-2</v>
      </c>
      <c r="F21" s="8">
        <v>0.94740049763259293</v>
      </c>
      <c r="G21" s="8">
        <v>3.3982526067165474E-2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0.16734760524972414</v>
      </c>
      <c r="F22" s="8">
        <v>0.8225574710664002</v>
      </c>
      <c r="G22" s="8">
        <v>1.0094923683878008E-2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0.16426730037058998</v>
      </c>
      <c r="F23" s="8">
        <v>0.81688116025084723</v>
      </c>
      <c r="G23" s="8">
        <v>1.8851539378562217E-2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0.1539607858027898</v>
      </c>
      <c r="F24" s="8">
        <v>0.83394856921631388</v>
      </c>
      <c r="G24" s="8">
        <v>1.2090644980894722E-2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4">
        <v>0.28682173531621813</v>
      </c>
      <c r="F25" s="13">
        <v>0.70806968142823334</v>
      </c>
      <c r="G25" s="8">
        <v>5.1085832555497826E-3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0.14263087993174278</v>
      </c>
      <c r="F26" s="8">
        <v>0.84613286973395807</v>
      </c>
      <c r="G26" s="8">
        <v>1.1236250334301789E-2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3">
        <v>0.10885434423620449</v>
      </c>
      <c r="F27" s="14">
        <v>0.87447105358577071</v>
      </c>
      <c r="G27" s="8">
        <v>1.6674602178024571E-2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5.6623133108216012E-2</v>
      </c>
      <c r="F28" s="14">
        <v>0.93015546493750145</v>
      </c>
      <c r="G28" s="8">
        <v>1.3221401954283252E-2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0.12980795021105815</v>
      </c>
      <c r="F29" s="8">
        <v>0.85260752264707151</v>
      </c>
      <c r="G29" s="8">
        <v>1.7584527141870403E-2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0.18022297044922148</v>
      </c>
      <c r="F30" s="8">
        <v>0.81333918027957675</v>
      </c>
      <c r="G30" s="8">
        <v>6.4378492712034831E-3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0.26129429640703233</v>
      </c>
      <c r="F31" s="13">
        <v>0.72743035349987306</v>
      </c>
      <c r="G31" s="8">
        <v>1.1275350093094928E-2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0.20592319018010527</v>
      </c>
      <c r="F32" s="8">
        <v>0.78435042274927214</v>
      </c>
      <c r="G32" s="8">
        <v>9.7263870706194595E-3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9.2961937076520798E-2</v>
      </c>
      <c r="F33" s="14">
        <v>0.89198149020952466</v>
      </c>
      <c r="G33" s="8">
        <v>1.5056572713955463E-2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0.11653126706470869</v>
      </c>
      <c r="F34" s="14">
        <v>0.86947273193710695</v>
      </c>
      <c r="G34" s="8">
        <v>1.3996000998184573E-2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0.1538765012666985</v>
      </c>
      <c r="F35" s="8">
        <v>0.83641787279078661</v>
      </c>
      <c r="G35" s="8">
        <v>9.7056259425144838E-3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0.18354357019052422</v>
      </c>
      <c r="F36" s="8">
        <v>0.80712740594928789</v>
      </c>
      <c r="G36" s="8">
        <v>9.3290238601876005E-3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0.21218395861824851</v>
      </c>
      <c r="F37" s="8">
        <v>0.77529096367724459</v>
      </c>
      <c r="G37" s="8">
        <v>1.2525077704506721E-2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0.11416015927091569</v>
      </c>
      <c r="F38" s="8">
        <v>0.87414156794197206</v>
      </c>
      <c r="G38" s="8">
        <v>1.1698272787111906E-2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0.13321379499300157</v>
      </c>
      <c r="F39" s="8">
        <v>0.85194681407584494</v>
      </c>
      <c r="G39" s="8">
        <v>1.4839390931153461E-2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13">
        <v>9.582417906048471E-2</v>
      </c>
      <c r="F40" s="8">
        <v>0.88886263909991703</v>
      </c>
      <c r="G40" s="8">
        <v>1.5313181839599444E-2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0.14947516096079771</v>
      </c>
      <c r="F41" s="8">
        <v>0.8423470657566936</v>
      </c>
      <c r="G41" s="8">
        <v>8.1777732825086477E-3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0.15973390964466369</v>
      </c>
      <c r="F42" s="8">
        <v>0.82899276688523049</v>
      </c>
      <c r="G42" s="8">
        <v>1.1273323470106239E-2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0.19448101821992358</v>
      </c>
      <c r="F43" s="8">
        <v>0.79787605034774178</v>
      </c>
      <c r="G43" s="8">
        <v>7.6429314323348749E-3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0.17323934572737454</v>
      </c>
      <c r="F44" s="8">
        <v>0.81002672438781886</v>
      </c>
      <c r="G44" s="8">
        <v>1.6733929884806795E-2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0.1982196502883905</v>
      </c>
      <c r="F45" s="8">
        <v>0.79968966712426681</v>
      </c>
      <c r="G45" s="8">
        <v>2.0906825873427972E-3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0.19411837623689801</v>
      </c>
      <c r="F46" s="8">
        <v>0.78479791404196186</v>
      </c>
      <c r="G46" s="8">
        <v>2.1083709721139952E-2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0.22498649682945082</v>
      </c>
      <c r="F47" s="8">
        <v>0.76664969237372427</v>
      </c>
      <c r="G47" s="8">
        <v>8.3638107968244235E-3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9.2043170531539223E-2</v>
      </c>
      <c r="F48" s="14">
        <v>0.89402936374287933</v>
      </c>
      <c r="G48" s="8">
        <v>1.3927465725580219E-2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0.20294539947415355</v>
      </c>
      <c r="F49" s="8">
        <v>0.7866214705948138</v>
      </c>
      <c r="G49" s="8">
        <v>1.0433129931030884E-2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4.6366190975447398E-2</v>
      </c>
      <c r="F50" s="14">
        <v>0.93433605650174445</v>
      </c>
      <c r="G50" s="8">
        <v>1.9297752522807854E-2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4">
        <v>0.20387981682433273</v>
      </c>
      <c r="F51" s="8">
        <v>0.78692560990314842</v>
      </c>
      <c r="G51" s="8">
        <v>9.1945732725194802E-3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2.5251439701056054E-2</v>
      </c>
      <c r="F52" s="14">
        <v>0.95918418060111821</v>
      </c>
      <c r="G52" s="8">
        <v>1.5564379697825563E-2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4">
        <v>0.20425506253622172</v>
      </c>
      <c r="F53" s="13">
        <v>0.785229465835523</v>
      </c>
      <c r="G53" s="8">
        <v>1.05154716282558E-2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0.15411349249274522</v>
      </c>
      <c r="F54" s="8">
        <v>0.83383615465973182</v>
      </c>
      <c r="G54" s="8">
        <v>1.2050352847522009E-2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0.36717987622260911</v>
      </c>
      <c r="F55" s="13">
        <v>0.62880049174996555</v>
      </c>
      <c r="G55" s="8">
        <v>4.0196320274254226E-3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6.5898178639067898E-2</v>
      </c>
      <c r="F56" s="14">
        <v>0.92332468607711748</v>
      </c>
      <c r="G56" s="8">
        <v>1.077713528381451E-2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0.21413823570082041</v>
      </c>
      <c r="F57" s="13">
        <v>0.77678484859489305</v>
      </c>
      <c r="G57" s="8">
        <v>9.0769157042850327E-3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0.11527555549459324</v>
      </c>
      <c r="F58" s="8">
        <v>0.8612574648103678</v>
      </c>
      <c r="G58" s="8">
        <v>2.3466979695039965E-2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1.1476101574660549E-2</v>
      </c>
      <c r="F59" s="14">
        <v>0.971337102951496</v>
      </c>
      <c r="G59" s="8">
        <v>1.7186795473843178E-2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1.1664932835343039E-2</v>
      </c>
      <c r="F60" s="14">
        <v>0.97086547493833597</v>
      </c>
      <c r="G60" s="8">
        <v>1.746959222632085E-2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0.19499354474598815</v>
      </c>
      <c r="F61" s="8">
        <v>0.79450602921262881</v>
      </c>
      <c r="G61" s="8">
        <v>1.0500426041385298E-2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0.14613487149595933</v>
      </c>
      <c r="F62" s="8">
        <v>0.83915382505774827</v>
      </c>
      <c r="G62" s="8">
        <v>1.4711303446292906E-2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14">
        <v>0.21962036150012318</v>
      </c>
      <c r="F63" s="8">
        <v>0.77681960089190805</v>
      </c>
      <c r="G63" s="8">
        <v>3.5600376079685091E-3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0.11212310790623112</v>
      </c>
      <c r="F64" s="8">
        <v>0.87867380320161237</v>
      </c>
      <c r="G64" s="8">
        <v>9.2030888921562255E-3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0.17527021166520687</v>
      </c>
      <c r="F65" s="8">
        <v>0.81279324822955967</v>
      </c>
      <c r="G65" s="8">
        <v>1.1936540105233741E-2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0.12026364161386618</v>
      </c>
      <c r="F66" s="14">
        <v>0.86829425056485932</v>
      </c>
      <c r="G66" s="8">
        <v>1.144210782127323E-2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0.27637935227203847</v>
      </c>
      <c r="F67" s="13">
        <v>0.71174601927257797</v>
      </c>
      <c r="G67" s="8">
        <v>1.1874628455384596E-2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0.14873851862068196</v>
      </c>
      <c r="F68" s="8">
        <v>0.84244262052961605</v>
      </c>
      <c r="G68" s="8">
        <v>8.8188608497030713E-3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0.10388634821291448</v>
      </c>
      <c r="F69" s="14">
        <v>0.89132735283496289</v>
      </c>
      <c r="G69" s="8">
        <v>4.7862989521225991E-3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0.20062296486535725</v>
      </c>
      <c r="F70" s="8">
        <v>0.77464571299833296</v>
      </c>
      <c r="G70" s="8">
        <v>2.4731322136309623E-2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0.15182733196732037</v>
      </c>
      <c r="F71" s="8">
        <v>0.82296293271485643</v>
      </c>
      <c r="G71" s="8">
        <v>2.5209735317822092E-2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13">
        <v>0.10104488802871096</v>
      </c>
      <c r="F72" s="14">
        <v>0.89713394654248257</v>
      </c>
      <c r="G72" s="8">
        <v>1.8211654288073768E-3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0.20734908624186774</v>
      </c>
      <c r="F73" s="8">
        <v>0.78183682495027285</v>
      </c>
      <c r="G73" s="8">
        <v>1.0814088807859126E-2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14">
        <v>0.26066738524502403</v>
      </c>
      <c r="F74" s="13">
        <v>0.7257905454750313</v>
      </c>
      <c r="G74" s="8">
        <v>1.3542069279945126E-2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9" display="Vissza" xr:uid="{09BA80F9-BE09-452A-B55B-0C1222E88BF1}"/>
  </hyperlinks>
  <pageMargins left="0.75" right="0.75" top="1" bottom="1" header="0.5" footer="0.5"/>
  <pageSetup orientation="portrait" horizontalDpi="300" verticalDpi="300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0AD70-1EA7-4D56-9E89-DB24E1D40AB3}">
  <sheetPr codeName="Munka11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404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0.23291977449457529</v>
      </c>
      <c r="F4" s="8">
        <v>0.76217834059930101</v>
      </c>
      <c r="G4" s="8">
        <v>4.9018849061224752E-3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0.16795915139119605</v>
      </c>
      <c r="F5" s="14">
        <v>0.8262193178250028</v>
      </c>
      <c r="G5" s="8">
        <v>5.8215307838049395E-3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0.2351379133266748</v>
      </c>
      <c r="F6" s="8">
        <v>0.76326197789978967</v>
      </c>
      <c r="G6" s="8">
        <v>1.6001087735351407E-3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4">
        <v>0.29767057651486878</v>
      </c>
      <c r="F7" s="13">
        <v>0.6975113791664157</v>
      </c>
      <c r="G7" s="8">
        <v>4.8180443187146602E-3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0.28986665972221837</v>
      </c>
      <c r="F8" s="8">
        <v>0.7011007136470967</v>
      </c>
      <c r="G8" s="8">
        <v>9.032626630683268E-3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0.22239228457487648</v>
      </c>
      <c r="F9" s="8">
        <v>0.77275092362909537</v>
      </c>
      <c r="G9" s="8">
        <v>4.8567917960288488E-3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0.26174025245462385</v>
      </c>
      <c r="F10" s="8">
        <v>0.73323441393538236</v>
      </c>
      <c r="G10" s="8">
        <v>5.0253336099936206E-3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0.24878862020854098</v>
      </c>
      <c r="F11" s="8">
        <v>0.74825184404707235</v>
      </c>
      <c r="G11" s="8">
        <v>2.9595357443852142E-3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0.32620241980225645</v>
      </c>
      <c r="F12" s="13">
        <v>0.66881970210011144</v>
      </c>
      <c r="G12" s="8">
        <v>4.9778780976310671E-3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0.26055261182790146</v>
      </c>
      <c r="F13" s="8">
        <v>0.7342866360980238</v>
      </c>
      <c r="G13" s="8">
        <v>5.160752074073959E-3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3">
        <v>7.7459110678554766E-2</v>
      </c>
      <c r="F14" s="14">
        <v>0.92254088932144585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8.9106751787673785E-2</v>
      </c>
      <c r="F15" s="14">
        <v>0.90227972609400564</v>
      </c>
      <c r="G15" s="8">
        <v>8.6135221183216166E-3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0.2793366156546685</v>
      </c>
      <c r="F16" s="8">
        <v>0.71695648471066531</v>
      </c>
      <c r="G16" s="8">
        <v>3.7068996346659583E-3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0.29622337022406886</v>
      </c>
      <c r="F17" s="8">
        <v>0.70109489685991366</v>
      </c>
      <c r="G17" s="8">
        <v>2.6817329160171177E-3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14">
        <v>0.32297477238171296</v>
      </c>
      <c r="F18" s="13">
        <v>0.67098704581339419</v>
      </c>
      <c r="G18" s="8">
        <v>6.0381818048909543E-3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0.2152595290133833</v>
      </c>
      <c r="F19" s="8">
        <v>0.78041291286594405</v>
      </c>
      <c r="G19" s="8">
        <v>4.3275581206741985E-3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3">
        <v>0.15822486812357561</v>
      </c>
      <c r="F20" s="14">
        <v>0.83565729263603439</v>
      </c>
      <c r="G20" s="8">
        <v>6.1178392403907714E-3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6.926149907853961E-2</v>
      </c>
      <c r="F21" s="8">
        <v>0.93073850092146049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0.22860188195799694</v>
      </c>
      <c r="F22" s="8">
        <v>0.76639720030813907</v>
      </c>
      <c r="G22" s="8">
        <v>5.0009177338650856E-3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0.25421516270974848</v>
      </c>
      <c r="F23" s="8">
        <v>0.74137137179127122</v>
      </c>
      <c r="G23" s="8">
        <v>4.4134654989790075E-3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0.24997804869047574</v>
      </c>
      <c r="F24" s="8">
        <v>0.74845973986229608</v>
      </c>
      <c r="G24" s="8">
        <v>1.5622114472257907E-3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4">
        <v>0.37992549724539265</v>
      </c>
      <c r="F25" s="13">
        <v>0.61041407464142161</v>
      </c>
      <c r="G25" s="8">
        <v>9.6604281131866324E-3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0.19304669980101852</v>
      </c>
      <c r="F26" s="8">
        <v>0.80383109123946139</v>
      </c>
      <c r="G26" s="8">
        <v>3.1222089595226332E-3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3">
        <v>0.14955964359758903</v>
      </c>
      <c r="F27" s="14">
        <v>0.84484728676420995</v>
      </c>
      <c r="G27" s="8">
        <v>5.5930696382009955E-3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7.2151125732541677E-2</v>
      </c>
      <c r="F28" s="14">
        <v>0.92657351928714538</v>
      </c>
      <c r="G28" s="8">
        <v>1.2753549803136541E-3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0.18511669933141511</v>
      </c>
      <c r="F29" s="8">
        <v>0.80583776314226052</v>
      </c>
      <c r="G29" s="8">
        <v>9.0455375263248684E-3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0.25650109327921095</v>
      </c>
      <c r="F30" s="8">
        <v>0.74155653775867092</v>
      </c>
      <c r="G30" s="8">
        <v>1.9423689621198387E-3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0.36051254923174092</v>
      </c>
      <c r="F31" s="13">
        <v>0.632098350561204</v>
      </c>
      <c r="G31" s="8">
        <v>7.3891002070550467E-3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0.28918494671026113</v>
      </c>
      <c r="F32" s="13">
        <v>0.70608980146269706</v>
      </c>
      <c r="G32" s="8">
        <v>4.7252518270401844E-3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0.12661155968588134</v>
      </c>
      <c r="F33" s="14">
        <v>0.86815282236188807</v>
      </c>
      <c r="G33" s="8">
        <v>5.2356179522316847E-3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0.15451702609609871</v>
      </c>
      <c r="F34" s="14">
        <v>0.84467513136812356</v>
      </c>
      <c r="G34" s="8">
        <v>8.0784253577780431E-4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0.18585686561548687</v>
      </c>
      <c r="F35" s="8">
        <v>0.80460670631488629</v>
      </c>
      <c r="G35" s="8">
        <v>9.5364280696261291E-3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0.26485160392099316</v>
      </c>
      <c r="F36" s="8">
        <v>0.72664121138124893</v>
      </c>
      <c r="G36" s="8">
        <v>8.5071846977575055E-3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4">
        <v>0.31833956449220513</v>
      </c>
      <c r="F37" s="13">
        <v>0.67931222448772899</v>
      </c>
      <c r="G37" s="8">
        <v>2.3482110200659656E-3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3">
        <v>0.12370418547611452</v>
      </c>
      <c r="F38" s="14">
        <v>0.87629581452388505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0.18103961215150691</v>
      </c>
      <c r="F39" s="8">
        <v>0.81896038784849301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0.15651722622271338</v>
      </c>
      <c r="F40" s="8">
        <v>0.84071196592289998</v>
      </c>
      <c r="G40" s="8">
        <v>2.7708078543882911E-3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13">
        <v>0.14462037258316682</v>
      </c>
      <c r="F41" s="8">
        <v>0.83904505258550033</v>
      </c>
      <c r="G41" s="8">
        <v>1.6334574831332795E-2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0.22442631663894841</v>
      </c>
      <c r="F42" s="8">
        <v>0.7724510958959957</v>
      </c>
      <c r="G42" s="8">
        <v>3.1225874650563593E-3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0.26907647201597157</v>
      </c>
      <c r="F43" s="8">
        <v>0.72019595355658783</v>
      </c>
      <c r="G43" s="8">
        <v>1.0727574427440425E-2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0.27604738122044498</v>
      </c>
      <c r="F44" s="8">
        <v>0.71357486141014503</v>
      </c>
      <c r="G44" s="8">
        <v>1.0377757369410417E-2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0.25917415736729488</v>
      </c>
      <c r="F45" s="8">
        <v>0.73849109916255073</v>
      </c>
      <c r="G45" s="8">
        <v>2.3347434701542816E-3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0.31175410769533596</v>
      </c>
      <c r="F46" s="8">
        <v>0.68655287002209564</v>
      </c>
      <c r="G46" s="8">
        <v>1.693022282567658E-3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4">
        <v>0.33820335433025833</v>
      </c>
      <c r="F47" s="13">
        <v>0.65980145230277376</v>
      </c>
      <c r="G47" s="8">
        <v>1.9951933669674357E-3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0.15871095085003337</v>
      </c>
      <c r="F48" s="14">
        <v>0.8352123261826061</v>
      </c>
      <c r="G48" s="8">
        <v>6.076722967360124E-3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0.26875851059529493</v>
      </c>
      <c r="F49" s="8">
        <v>0.72690698596576919</v>
      </c>
      <c r="G49" s="8">
        <v>4.3345034389339005E-3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8.1085068080509165E-2</v>
      </c>
      <c r="F50" s="14">
        <v>0.91273159831974737</v>
      </c>
      <c r="G50" s="8">
        <v>6.1833335997430582E-3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4">
        <v>0.27962077375193667</v>
      </c>
      <c r="F51" s="13">
        <v>0.71587148663258371</v>
      </c>
      <c r="G51" s="8">
        <v>4.5077396154804368E-3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3.6115462647112954E-2</v>
      </c>
      <c r="F52" s="14">
        <v>0.96388453735288659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4">
        <v>0.2849462254870872</v>
      </c>
      <c r="F53" s="13">
        <v>0.70885604566696447</v>
      </c>
      <c r="G53" s="8">
        <v>6.1977288459492573E-3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0.22512808579528085</v>
      </c>
      <c r="F54" s="8">
        <v>0.76991403921928214</v>
      </c>
      <c r="G54" s="8">
        <v>4.9578749854377316E-3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0.35569580676556078</v>
      </c>
      <c r="F55" s="13">
        <v>0.64028456120701394</v>
      </c>
      <c r="G55" s="8">
        <v>4.0196320274254226E-3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9.3444815063923339E-2</v>
      </c>
      <c r="F56" s="14">
        <v>0.90655518493607656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0.2934622601560114</v>
      </c>
      <c r="F57" s="13">
        <v>0.7016948666428362</v>
      </c>
      <c r="G57" s="8">
        <v>4.8428732011510725E-3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0.20827524601821026</v>
      </c>
      <c r="F58" s="8">
        <v>0.77332908168398262</v>
      </c>
      <c r="G58" s="8">
        <v>1.8395672297808047E-2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1.6686321841666556E-2</v>
      </c>
      <c r="F59" s="14">
        <v>0.98331367815833315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1.6960883649003021E-2</v>
      </c>
      <c r="F60" s="14">
        <v>0.98303911635099694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4">
        <v>0.27212057488868213</v>
      </c>
      <c r="F61" s="13">
        <v>0.72208775136155412</v>
      </c>
      <c r="G61" s="8">
        <v>5.7916737497649452E-3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0.22208074206968859</v>
      </c>
      <c r="F62" s="8">
        <v>0.771778714529049</v>
      </c>
      <c r="G62" s="8">
        <v>6.1405434012635103E-3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0.26057173346302176</v>
      </c>
      <c r="F63" s="8">
        <v>0.73768638083935623</v>
      </c>
      <c r="G63" s="8">
        <v>1.7418856976214371E-3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0.22121777371589046</v>
      </c>
      <c r="F64" s="8">
        <v>0.76790234297106952</v>
      </c>
      <c r="G64" s="8">
        <v>1.0879883313039245E-2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0.2347255792358269</v>
      </c>
      <c r="F65" s="8">
        <v>0.76129503604161675</v>
      </c>
      <c r="G65" s="8">
        <v>3.9793847225584461E-3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0.1681978136508635</v>
      </c>
      <c r="F66" s="14">
        <v>0.82730933985888166</v>
      </c>
      <c r="G66" s="8">
        <v>4.4928464902547153E-3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0.38518875599429703</v>
      </c>
      <c r="F67" s="13">
        <v>0.60894702943332091</v>
      </c>
      <c r="G67" s="8">
        <v>5.8642145723828056E-3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0.23352418805387734</v>
      </c>
      <c r="F68" s="8">
        <v>0.76401724994033826</v>
      </c>
      <c r="G68" s="8">
        <v>2.4585620057843765E-3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0.21637267384415701</v>
      </c>
      <c r="F69" s="8">
        <v>0.78117527968606226</v>
      </c>
      <c r="G69" s="8">
        <v>2.4520464697808594E-3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0.25635976713474012</v>
      </c>
      <c r="F70" s="8">
        <v>0.72920170772444404</v>
      </c>
      <c r="G70" s="8">
        <v>1.443852514081622E-2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0.16597852948918451</v>
      </c>
      <c r="F71" s="8">
        <v>0.83402147051081443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0.17362140838952531</v>
      </c>
      <c r="F72" s="8">
        <v>0.82637859161047533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0.2281230640476839</v>
      </c>
      <c r="F73" s="8">
        <v>0.76829082405047966</v>
      </c>
      <c r="G73" s="8">
        <v>3.58611190183576E-3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14">
        <v>0.32952796901539311</v>
      </c>
      <c r="F74" s="13">
        <v>0.65577335185378327</v>
      </c>
      <c r="G74" s="8">
        <v>1.4698679130824101E-2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0" display="Vissza" xr:uid="{81703D63-48D3-4418-AD95-79789A83DC26}"/>
  </hyperlinks>
  <pageMargins left="0.75" right="0.75" top="1" bottom="1" header="0.5" footer="0.5"/>
  <pageSetup orientation="portrait" horizontalDpi="300" verticalDpi="300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B5FA1-174D-4B00-81FB-044898593069}">
  <sheetPr codeName="Munka11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405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0.14452151519989551</v>
      </c>
      <c r="F4" s="8">
        <v>0.85059529323244332</v>
      </c>
      <c r="G4" s="8">
        <v>4.8831915676590129E-3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0.10487814715199754</v>
      </c>
      <c r="F5" s="14">
        <v>0.89289605601276245</v>
      </c>
      <c r="G5" s="8">
        <v>2.225796835243155E-3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0.13838386018559665</v>
      </c>
      <c r="F6" s="8">
        <v>0.85542951576518955</v>
      </c>
      <c r="G6" s="8">
        <v>6.1866240492140833E-3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0.15756709860781787</v>
      </c>
      <c r="F7" s="8">
        <v>0.83335941117248746</v>
      </c>
      <c r="G7" s="8">
        <v>9.073490219693758E-3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0.23160098222639067</v>
      </c>
      <c r="F8" s="13">
        <v>0.76569143523342786</v>
      </c>
      <c r="G8" s="8">
        <v>2.7075825401798531E-3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0.13687705337885719</v>
      </c>
      <c r="F9" s="8">
        <v>0.85757822580658316</v>
      </c>
      <c r="G9" s="8">
        <v>5.5447208145590343E-3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0.16544929999097058</v>
      </c>
      <c r="F10" s="8">
        <v>0.83147853739752575</v>
      </c>
      <c r="G10" s="8">
        <v>3.0721626115034623E-3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0.1580441580165238</v>
      </c>
      <c r="F11" s="8">
        <v>0.84069161166592432</v>
      </c>
      <c r="G11" s="8">
        <v>1.2642303175505161E-3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0.1814861744008697</v>
      </c>
      <c r="F12" s="8">
        <v>0.80889467793462022</v>
      </c>
      <c r="G12" s="8">
        <v>9.619147664509508E-3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0.16277102087623396</v>
      </c>
      <c r="F13" s="8">
        <v>0.83407403045773465</v>
      </c>
      <c r="G13" s="8">
        <v>3.154948666030769E-3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8.2763225808165683E-2</v>
      </c>
      <c r="F14" s="8">
        <v>0.9132534777243887</v>
      </c>
      <c r="G14" s="8">
        <v>3.9832964674460401E-3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5.3012564025522575E-2</v>
      </c>
      <c r="F15" s="14">
        <v>0.9438235923054773</v>
      </c>
      <c r="G15" s="8">
        <v>3.16384366900131E-3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0.20580971722318997</v>
      </c>
      <c r="F16" s="8">
        <v>0.78525602863825528</v>
      </c>
      <c r="G16" s="8">
        <v>8.9342541385547519E-3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0.19360343873581642</v>
      </c>
      <c r="F17" s="8">
        <v>0.80426422414220977</v>
      </c>
      <c r="G17" s="8">
        <v>2.1323371219735612E-3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0.1784701503496634</v>
      </c>
      <c r="F18" s="8">
        <v>0.81597975054663041</v>
      </c>
      <c r="G18" s="8">
        <v>5.5500991037052746E-3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0.13812654532308796</v>
      </c>
      <c r="F19" s="8">
        <v>0.85593114262607761</v>
      </c>
      <c r="G19" s="8">
        <v>5.9423120508342361E-3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0.10626122693021467</v>
      </c>
      <c r="F20" s="8">
        <v>0.88950973309463133</v>
      </c>
      <c r="G20" s="8">
        <v>4.2290399751540361E-3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3.8782144031009359E-2</v>
      </c>
      <c r="F21" s="8">
        <v>0.96121785596899056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0.14896565406356094</v>
      </c>
      <c r="F22" s="8">
        <v>0.84604758960033621</v>
      </c>
      <c r="G22" s="8">
        <v>4.986756336105065E-3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0.12260349348394263</v>
      </c>
      <c r="F23" s="8">
        <v>0.87302408540662269</v>
      </c>
      <c r="G23" s="8">
        <v>4.3724211094344047E-3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0.18000085141914574</v>
      </c>
      <c r="F24" s="8">
        <v>0.81374855700854254</v>
      </c>
      <c r="G24" s="8">
        <v>6.2505915723101539E-3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0.20135277747303257</v>
      </c>
      <c r="F25" s="8">
        <v>0.7943532228600777</v>
      </c>
      <c r="G25" s="8">
        <v>4.2939996668903213E-3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0.11792532564440132</v>
      </c>
      <c r="F26" s="8">
        <v>0.87599789391540728</v>
      </c>
      <c r="G26" s="8">
        <v>6.0767804401929779E-3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0.10390833982681151</v>
      </c>
      <c r="F27" s="8">
        <v>0.89309108144946103</v>
      </c>
      <c r="G27" s="8">
        <v>3.0005787237273509E-3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4.7640094981844808E-2</v>
      </c>
      <c r="F28" s="14">
        <v>0.9495763920985465</v>
      </c>
      <c r="G28" s="8">
        <v>2.7835129196096074E-3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13">
        <v>8.4340177541157926E-2</v>
      </c>
      <c r="F29" s="14">
        <v>0.91037200263840323</v>
      </c>
      <c r="G29" s="8">
        <v>5.2878198204382373E-3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0.16120354904607168</v>
      </c>
      <c r="F30" s="8">
        <v>0.83343137964303171</v>
      </c>
      <c r="G30" s="8">
        <v>5.3650713108979982E-3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0.24579704829223725</v>
      </c>
      <c r="F31" s="13">
        <v>0.74875675126373276</v>
      </c>
      <c r="G31" s="8">
        <v>5.4462004440302943E-3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0.17583149031782758</v>
      </c>
      <c r="F32" s="8">
        <v>0.81894869045696828</v>
      </c>
      <c r="G32" s="8">
        <v>5.2198192252024544E-3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8.5364003911517161E-2</v>
      </c>
      <c r="F33" s="14">
        <v>0.91038883359386313</v>
      </c>
      <c r="G33" s="8">
        <v>4.2471624946208292E-3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0.11591739496004093</v>
      </c>
      <c r="F34" s="8">
        <v>0.88072630179545863</v>
      </c>
      <c r="G34" s="8">
        <v>3.3563032445002748E-3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0.12308123263252499</v>
      </c>
      <c r="F35" s="8">
        <v>0.87053714040650387</v>
      </c>
      <c r="G35" s="8">
        <v>6.381626960970623E-3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0.14850862853705665</v>
      </c>
      <c r="F36" s="8">
        <v>0.84730384575762652</v>
      </c>
      <c r="G36" s="8">
        <v>4.1875257053162283E-3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0.18573615470150881</v>
      </c>
      <c r="F37" s="8">
        <v>0.80833167254059934</v>
      </c>
      <c r="G37" s="8">
        <v>5.9321727578913082E-3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9.9554358915826327E-2</v>
      </c>
      <c r="F38" s="8">
        <v>0.89763799377837383</v>
      </c>
      <c r="G38" s="8">
        <v>2.807647305799368E-3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0.13925787910818391</v>
      </c>
      <c r="F39" s="8">
        <v>0.85437630964314115</v>
      </c>
      <c r="G39" s="8">
        <v>6.3658112486750526E-3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0.10241661188997982</v>
      </c>
      <c r="F40" s="8">
        <v>0.89758338811002114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0.14797985698705421</v>
      </c>
      <c r="F41" s="8">
        <v>0.85018036238226391</v>
      </c>
      <c r="G41" s="8">
        <v>1.8397806306817989E-3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0.10052917500370598</v>
      </c>
      <c r="F42" s="8">
        <v>0.88866826116893904</v>
      </c>
      <c r="G42" s="8">
        <v>1.0802563827355281E-2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0.166963099344795</v>
      </c>
      <c r="F43" s="8">
        <v>0.8330369006552053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0.13927465404848707</v>
      </c>
      <c r="F44" s="8">
        <v>0.85106756306897746</v>
      </c>
      <c r="G44" s="8">
        <v>9.6577828825355899E-3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0.1159001068707754</v>
      </c>
      <c r="F45" s="8">
        <v>0.87914423368666661</v>
      </c>
      <c r="G45" s="8">
        <v>4.9556594425585057E-3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0.1737097862216615</v>
      </c>
      <c r="F46" s="8">
        <v>0.81562970534021517</v>
      </c>
      <c r="G46" s="8">
        <v>1.0660508438123268E-2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4">
        <v>0.22681918184989591</v>
      </c>
      <c r="F47" s="13">
        <v>0.77133636873809652</v>
      </c>
      <c r="G47" s="8">
        <v>1.8444494120072386E-3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8.3958100435250149E-2</v>
      </c>
      <c r="F48" s="14">
        <v>0.91405299394576234</v>
      </c>
      <c r="G48" s="8">
        <v>1.9889056189861523E-3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0.17377027744285009</v>
      </c>
      <c r="F49" s="8">
        <v>0.81994875178722926</v>
      </c>
      <c r="G49" s="8">
        <v>6.2809707699188425E-3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6.0674415609501632E-2</v>
      </c>
      <c r="F50" s="14">
        <v>0.93718450665078568</v>
      </c>
      <c r="G50" s="8">
        <v>2.1410777397126691E-3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0.17031102952229507</v>
      </c>
      <c r="F51" s="8">
        <v>0.82396236531333411</v>
      </c>
      <c r="G51" s="8">
        <v>5.7266051643718322E-3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3.655216379947434E-2</v>
      </c>
      <c r="F52" s="14">
        <v>0.96094389517557877</v>
      </c>
      <c r="G52" s="8">
        <v>2.5039410249466905E-3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0.17306388867025468</v>
      </c>
      <c r="F53" s="8">
        <v>0.82142394999716029</v>
      </c>
      <c r="G53" s="8">
        <v>5.5121613325860722E-3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0.13991289836112752</v>
      </c>
      <c r="F54" s="8">
        <v>0.85595173182937889</v>
      </c>
      <c r="G54" s="8">
        <v>4.1353698094924816E-3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0.21714090639457054</v>
      </c>
      <c r="F55" s="8">
        <v>0.76619224487986703</v>
      </c>
      <c r="G55" s="8">
        <v>1.6666848725562372E-2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4.8678718531174135E-2</v>
      </c>
      <c r="F56" s="14">
        <v>0.94646448799289307</v>
      </c>
      <c r="G56" s="8">
        <v>4.856793475932787E-3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0.17935393705312752</v>
      </c>
      <c r="F57" s="13">
        <v>0.81485479053574883</v>
      </c>
      <c r="G57" s="8">
        <v>5.7912724111231053E-3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0.11643375631754047</v>
      </c>
      <c r="F58" s="8">
        <v>0.88056695607620383</v>
      </c>
      <c r="G58" s="8">
        <v>2.9992876062568397E-3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3.2442427173562952E-2</v>
      </c>
      <c r="F59" s="14">
        <v>0.96585102266040446</v>
      </c>
      <c r="G59" s="8">
        <v>1.7065501660322594E-3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3.2976244723270799E-2</v>
      </c>
      <c r="F60" s="14">
        <v>0.96528912501597375</v>
      </c>
      <c r="G60" s="8">
        <v>1.7346302607554813E-3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0.16476918301176458</v>
      </c>
      <c r="F61" s="8">
        <v>0.82977609941006125</v>
      </c>
      <c r="G61" s="8">
        <v>5.4547175781754923E-3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0.12597233237246985</v>
      </c>
      <c r="F62" s="8">
        <v>0.86968270220718469</v>
      </c>
      <c r="G62" s="8">
        <v>4.3449654203453489E-3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0.1918431969087277</v>
      </c>
      <c r="F63" s="8">
        <v>0.80190051780474081</v>
      </c>
      <c r="G63" s="8">
        <v>6.2562852865311056E-3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9.92101295926128E-2</v>
      </c>
      <c r="F64" s="8">
        <v>0.89527617701360251</v>
      </c>
      <c r="G64" s="8">
        <v>5.5136933937842518E-3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0.15151378229248891</v>
      </c>
      <c r="F65" s="8">
        <v>0.84370032259440919</v>
      </c>
      <c r="G65" s="8">
        <v>4.785895113102419E-3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0.1179030330157904</v>
      </c>
      <c r="F66" s="8">
        <v>0.87673031805741208</v>
      </c>
      <c r="G66" s="8">
        <v>5.3666489267970132E-3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0.20714584113819068</v>
      </c>
      <c r="F67" s="13">
        <v>0.78910837967651459</v>
      </c>
      <c r="G67" s="8">
        <v>3.7457791852954221E-3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0.17215217181172232</v>
      </c>
      <c r="F68" s="8">
        <v>0.82397498709616523</v>
      </c>
      <c r="G68" s="8">
        <v>3.872841092113334E-3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9.8602720651394429E-2</v>
      </c>
      <c r="F69" s="8">
        <v>0.89918863604332699</v>
      </c>
      <c r="G69" s="8">
        <v>2.208643305278802E-3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9.8352025271022991E-2</v>
      </c>
      <c r="F70" s="8">
        <v>0.89797837857173346</v>
      </c>
      <c r="G70" s="8">
        <v>3.6695961572436788E-3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13">
        <v>6.8054888810251804E-2</v>
      </c>
      <c r="F71" s="14">
        <v>0.92142603809800183</v>
      </c>
      <c r="G71" s="8">
        <v>1.0519073091746307E-2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0.12181866015779194</v>
      </c>
      <c r="F72" s="8">
        <v>0.87818133984220847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0.17451257389790287</v>
      </c>
      <c r="F73" s="8">
        <v>0.81361692948403752</v>
      </c>
      <c r="G73" s="8">
        <v>1.1870496618059534E-2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0.18960825321069769</v>
      </c>
      <c r="F74" s="8">
        <v>0.80717012777487229</v>
      </c>
      <c r="G74" s="8">
        <v>3.2216190144297996E-3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1" display="Vissza" xr:uid="{D4F42A09-C175-4DF4-A88A-0E85584ACAC1}"/>
  </hyperlinks>
  <pageMargins left="0.75" right="0.75" top="1" bottom="1" header="0.5" footer="0.5"/>
  <pageSetup orientation="portrait" horizontalDpi="300" verticalDpi="300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72B1A-C1B9-48DD-94F4-981DAC2BA99E}">
  <sheetPr codeName="Munka11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85546875" style="1" customWidth="1"/>
    <col min="5" max="6" width="10" style="1" customWidth="1"/>
    <col min="7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406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0.15014377822182801</v>
      </c>
      <c r="F4" s="8">
        <v>0.84400839579356612</v>
      </c>
      <c r="G4" s="8">
        <v>5.8478259846038074E-3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0.11347344869311883</v>
      </c>
      <c r="F5" s="8">
        <v>0.88286809326969939</v>
      </c>
      <c r="G5" s="8">
        <v>3.6584580371854056E-3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0.15422366976804755</v>
      </c>
      <c r="F6" s="8">
        <v>0.83662107378282158</v>
      </c>
      <c r="G6" s="8">
        <v>9.1552564491307054E-3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0.16191531636859324</v>
      </c>
      <c r="F7" s="8">
        <v>0.83179733548388146</v>
      </c>
      <c r="G7" s="8">
        <v>6.2873481475245966E-3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0.21279907416719201</v>
      </c>
      <c r="F8" s="8">
        <v>0.78298470707799372</v>
      </c>
      <c r="G8" s="8">
        <v>4.216218754812897E-3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0.14772291637248902</v>
      </c>
      <c r="F9" s="8">
        <v>0.84515173095322149</v>
      </c>
      <c r="G9" s="8">
        <v>7.1253526742893194E-3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0.15677122655997758</v>
      </c>
      <c r="F10" s="8">
        <v>0.84087835567754032</v>
      </c>
      <c r="G10" s="8">
        <v>2.3504177624822714E-3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0.16957002783484085</v>
      </c>
      <c r="F11" s="8">
        <v>0.82782997143259918</v>
      </c>
      <c r="G11" s="8">
        <v>2.6000007325584417E-3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0.19753284454046074</v>
      </c>
      <c r="F12" s="13">
        <v>0.79151383520834462</v>
      </c>
      <c r="G12" s="8">
        <v>1.0953320251193934E-2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0.15478366525914777</v>
      </c>
      <c r="F13" s="8">
        <v>0.84366626325468896</v>
      </c>
      <c r="G13" s="8">
        <v>1.5500714861627143E-3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0.10517006390707943</v>
      </c>
      <c r="F14" s="8">
        <v>0.88606080212065041</v>
      </c>
      <c r="G14" s="8">
        <v>8.7691339722709705E-3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5.8748978279124481E-2</v>
      </c>
      <c r="F15" s="14">
        <v>0.93655999598816075</v>
      </c>
      <c r="G15" s="8">
        <v>4.6910257327162468E-3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0.19451875575701891</v>
      </c>
      <c r="F16" s="8">
        <v>0.79337885263461205</v>
      </c>
      <c r="G16" s="8">
        <v>1.2102391608369085E-2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0.21747076198847709</v>
      </c>
      <c r="F17" s="8">
        <v>0.78039690088954894</v>
      </c>
      <c r="G17" s="8">
        <v>2.1323371219735612E-3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0.19097390146191168</v>
      </c>
      <c r="F18" s="8">
        <v>0.8020099123115062</v>
      </c>
      <c r="G18" s="8">
        <v>7.0161862265808225E-3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0.14311019612447801</v>
      </c>
      <c r="F19" s="8">
        <v>0.84966984908333421</v>
      </c>
      <c r="G19" s="8">
        <v>7.2199547921879695E-3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3">
        <v>9.9351562852054473E-2</v>
      </c>
      <c r="F20" s="14">
        <v>0.89587485906011854</v>
      </c>
      <c r="G20" s="8">
        <v>4.7735780878272313E-3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1.8616976300241651E-2</v>
      </c>
      <c r="F21" s="8">
        <v>0.98138302369975849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0.14841530715521023</v>
      </c>
      <c r="F22" s="8">
        <v>0.84571951627972186</v>
      </c>
      <c r="G22" s="8">
        <v>5.8651765650699836E-3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0.1586684142729814</v>
      </c>
      <c r="F23" s="8">
        <v>0.83556933096579622</v>
      </c>
      <c r="G23" s="8">
        <v>5.7622547612221553E-3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14">
        <v>0.21559014669280316</v>
      </c>
      <c r="F24" s="13">
        <v>0.7797214731821106</v>
      </c>
      <c r="G24" s="8">
        <v>4.6883801250843619E-3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0.1924138921194038</v>
      </c>
      <c r="F25" s="8">
        <v>0.8003267850489002</v>
      </c>
      <c r="G25" s="8">
        <v>7.259322831696541E-3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0.12648081446256174</v>
      </c>
      <c r="F26" s="8">
        <v>0.86583457837609212</v>
      </c>
      <c r="G26" s="8">
        <v>7.6846071613477611E-3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3">
        <v>9.5871051949737301E-2</v>
      </c>
      <c r="F27" s="14">
        <v>0.90063054003335485</v>
      </c>
      <c r="G27" s="8">
        <v>3.498408016907859E-3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4.106509483144638E-2</v>
      </c>
      <c r="F28" s="14">
        <v>0.95615139224894496</v>
      </c>
      <c r="G28" s="8">
        <v>2.7835129196096074E-3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13">
        <v>0.1001003363848357</v>
      </c>
      <c r="F29" s="14">
        <v>0.89005223082646423</v>
      </c>
      <c r="G29" s="8">
        <v>9.8474327886999054E-3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0.18373246643367264</v>
      </c>
      <c r="F30" s="8">
        <v>0.81118286365803127</v>
      </c>
      <c r="G30" s="8">
        <v>5.084669908297668E-3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0.23110676269857081</v>
      </c>
      <c r="F31" s="13">
        <v>0.76344703685739868</v>
      </c>
      <c r="G31" s="8">
        <v>5.4462004440302943E-3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0.18299124728616062</v>
      </c>
      <c r="F32" s="8">
        <v>0.811223323808829</v>
      </c>
      <c r="G32" s="8">
        <v>5.7854289050090317E-3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8.8081304053491807E-2</v>
      </c>
      <c r="F33" s="14">
        <v>0.90595297603428038</v>
      </c>
      <c r="G33" s="8">
        <v>5.9657199122286498E-3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9.718759181416331E-2</v>
      </c>
      <c r="F34" s="14">
        <v>0.89621528840710807</v>
      </c>
      <c r="G34" s="8">
        <v>6.5971197787286547E-3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0.12636118213194877</v>
      </c>
      <c r="F35" s="8">
        <v>0.86815267602066937</v>
      </c>
      <c r="G35" s="8">
        <v>5.4861418473814115E-3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0.15272290118548165</v>
      </c>
      <c r="F36" s="8">
        <v>0.84221304147425902</v>
      </c>
      <c r="G36" s="8">
        <v>5.0640573402589324E-3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4">
        <v>0.21891860241865863</v>
      </c>
      <c r="F37" s="13">
        <v>0.77501695461986497</v>
      </c>
      <c r="G37" s="8">
        <v>6.064442961476308E-3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3">
        <v>7.7190875237899234E-2</v>
      </c>
      <c r="F38" s="14">
        <v>0.92000147745630101</v>
      </c>
      <c r="G38" s="8">
        <v>2.807647305799368E-3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0.1213861971699521</v>
      </c>
      <c r="F39" s="8">
        <v>0.86707048417528487</v>
      </c>
      <c r="G39" s="8">
        <v>1.1543318654762607E-2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8.6950925548684971E-2</v>
      </c>
      <c r="F40" s="8">
        <v>0.90870120329275406</v>
      </c>
      <c r="G40" s="8">
        <v>4.3478711585622359E-3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0.14603661406815552</v>
      </c>
      <c r="F41" s="8">
        <v>0.8521236053011626</v>
      </c>
      <c r="G41" s="8">
        <v>1.8397806306817989E-3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0.10885003201509667</v>
      </c>
      <c r="F42" s="8">
        <v>0.88211067156205625</v>
      </c>
      <c r="G42" s="8">
        <v>9.0392964228474624E-3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0.15974849438999039</v>
      </c>
      <c r="F43" s="8">
        <v>0.83813799183544679</v>
      </c>
      <c r="G43" s="8">
        <v>2.1135137745631606E-3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0.14702918154582401</v>
      </c>
      <c r="F44" s="8">
        <v>0.84355354488251511</v>
      </c>
      <c r="G44" s="8">
        <v>9.4172735716610799E-3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0.13019891706313508</v>
      </c>
      <c r="F45" s="8">
        <v>0.86012881401603902</v>
      </c>
      <c r="G45" s="8">
        <v>9.6722689208261214E-3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0.18879630400713926</v>
      </c>
      <c r="F46" s="8">
        <v>0.8045047074428251</v>
      </c>
      <c r="G46" s="8">
        <v>6.698988550035632E-3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4">
        <v>0.28752399735960515</v>
      </c>
      <c r="F47" s="13">
        <v>0.71063155322838734</v>
      </c>
      <c r="G47" s="8">
        <v>1.8444494120072386E-3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8.0000041033373659E-2</v>
      </c>
      <c r="F48" s="14">
        <v>0.91489234932523589</v>
      </c>
      <c r="G48" s="8">
        <v>5.1076096413889167E-3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0.18401930356712376</v>
      </c>
      <c r="F49" s="8">
        <v>0.80977538710762431</v>
      </c>
      <c r="G49" s="8">
        <v>6.2053093252505739E-3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4.92498967491804E-2</v>
      </c>
      <c r="F50" s="14">
        <v>0.94380618430559449</v>
      </c>
      <c r="G50" s="8">
        <v>6.943918945224857E-3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0.18117650581756492</v>
      </c>
      <c r="F51" s="8">
        <v>0.81331280216244972</v>
      </c>
      <c r="G51" s="8">
        <v>5.5106920199859532E-3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4.0851324912498294E-2</v>
      </c>
      <c r="F52" s="14">
        <v>0.95511334700546724</v>
      </c>
      <c r="G52" s="8">
        <v>4.0353280820342452E-3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0.17903592195878212</v>
      </c>
      <c r="F53" s="8">
        <v>0.81463710689756386</v>
      </c>
      <c r="G53" s="8">
        <v>6.3269711436547641E-3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0.14576186992090076</v>
      </c>
      <c r="F54" s="8">
        <v>0.84907690762507682</v>
      </c>
      <c r="G54" s="8">
        <v>5.161222454021553E-3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0.21919085334584568</v>
      </c>
      <c r="F55" s="8">
        <v>0.7641422979285919</v>
      </c>
      <c r="G55" s="8">
        <v>1.6666848725562372E-2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7.7714173432167341E-2</v>
      </c>
      <c r="F56" s="8">
        <v>0.91742903309189994</v>
      </c>
      <c r="G56" s="8">
        <v>4.856793475932787E-3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0.18886854337782874</v>
      </c>
      <c r="F57" s="13">
        <v>0.80557214969040425</v>
      </c>
      <c r="G57" s="8">
        <v>5.5593069317658459E-3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9.0511538926863006E-2</v>
      </c>
      <c r="F58" s="8">
        <v>0.89625010812833816</v>
      </c>
      <c r="G58" s="8">
        <v>1.3238352944799726E-2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2.835836198538734E-2</v>
      </c>
      <c r="F59" s="14">
        <v>0.96788470775379931</v>
      </c>
      <c r="G59" s="8">
        <v>3.7569302608131505E-3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2.8824979086129535E-2</v>
      </c>
      <c r="F60" s="14">
        <v>0.96735627298153959</v>
      </c>
      <c r="G60" s="8">
        <v>3.8187479323307993E-3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0.1721655343549062</v>
      </c>
      <c r="F61" s="8">
        <v>0.82161832195243323</v>
      </c>
      <c r="G61" s="8">
        <v>6.2161436926628684E-3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0.13605108806513608</v>
      </c>
      <c r="F62" s="8">
        <v>0.85806059978135207</v>
      </c>
      <c r="G62" s="8">
        <v>5.8883121535124741E-3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0.18609629452514159</v>
      </c>
      <c r="F63" s="8">
        <v>0.80815916563587753</v>
      </c>
      <c r="G63" s="8">
        <v>5.7445398389805299E-3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0.11501324220468252</v>
      </c>
      <c r="F64" s="8">
        <v>0.87772046179704322</v>
      </c>
      <c r="G64" s="8">
        <v>7.2662959982741073E-3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0.1555649783825746</v>
      </c>
      <c r="F65" s="8">
        <v>0.83880608810466939</v>
      </c>
      <c r="G65" s="8">
        <v>5.628933512756229E-3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0.11510262087721826</v>
      </c>
      <c r="F66" s="14">
        <v>0.87789412927715593</v>
      </c>
      <c r="G66" s="8">
        <v>7.0032498456248007E-3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0.23258382283542731</v>
      </c>
      <c r="F67" s="13">
        <v>0.76428667448514542</v>
      </c>
      <c r="G67" s="8">
        <v>3.1295026794279056E-3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0.18689724399352056</v>
      </c>
      <c r="F68" s="8">
        <v>0.80949938676491517</v>
      </c>
      <c r="G68" s="8">
        <v>3.6033692415646458E-3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0.16079323413682134</v>
      </c>
      <c r="F69" s="8">
        <v>0.83699812255789996</v>
      </c>
      <c r="G69" s="8">
        <v>2.208643305278802E-3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13">
        <v>2.3952501202529116E-2</v>
      </c>
      <c r="F70" s="14">
        <v>0.96948396460092368</v>
      </c>
      <c r="G70" s="8">
        <v>6.5635341965469942E-3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13">
        <v>5.8943810654170765E-2</v>
      </c>
      <c r="F71" s="14">
        <v>0.92456778690329189</v>
      </c>
      <c r="G71" s="8">
        <v>1.6488402442537322E-2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0.11749034889760758</v>
      </c>
      <c r="F72" s="8">
        <v>0.88250965110239254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0.12579786548129832</v>
      </c>
      <c r="F73" s="8">
        <v>0.85775383458808296</v>
      </c>
      <c r="G73" s="8">
        <v>1.6448299930618651E-2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14">
        <v>0.26454183467082015</v>
      </c>
      <c r="F74" s="13">
        <v>0.73545816532918029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2" display="Vissza" xr:uid="{F2AF96CF-6747-4C4D-BCA8-406CB037D4E4}"/>
  </hyperlinks>
  <pageMargins left="0.75" right="0.75" top="1" bottom="1" header="0.5" footer="0.5"/>
  <pageSetup orientation="portrait" horizontalDpi="300" verticalDpi="300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85910-46E3-4E30-9DC5-8D793667DD72}">
  <sheetPr codeName="Munka11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6" width="10.5703125" style="1" customWidth="1"/>
    <col min="7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407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0.16125425262037982</v>
      </c>
      <c r="F4" s="8">
        <v>0.83105991832601944</v>
      </c>
      <c r="G4" s="8">
        <v>7.6858290535983887E-3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0.11097941599217481</v>
      </c>
      <c r="F5" s="14">
        <v>0.88324014872322887</v>
      </c>
      <c r="G5" s="8">
        <v>5.7804352845997557E-3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0.16847823556676808</v>
      </c>
      <c r="F6" s="8">
        <v>0.82142361888848059</v>
      </c>
      <c r="G6" s="8">
        <v>1.0098145544751047E-2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0.18076673383466896</v>
      </c>
      <c r="F7" s="8">
        <v>0.81319919571976751</v>
      </c>
      <c r="G7" s="8">
        <v>6.034070445562781E-3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0.23921627601329526</v>
      </c>
      <c r="F8" s="13">
        <v>0.75070223709211559</v>
      </c>
      <c r="G8" s="8">
        <v>1.0081486894587511E-2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0.15072383398547318</v>
      </c>
      <c r="F9" s="8">
        <v>0.84083578302455853</v>
      </c>
      <c r="G9" s="8">
        <v>8.4403829899681749E-3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0.19008274834845626</v>
      </c>
      <c r="F10" s="8">
        <v>0.80429711966901241</v>
      </c>
      <c r="G10" s="8">
        <v>5.6201319825309355E-3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0.16112149723984781</v>
      </c>
      <c r="F11" s="8">
        <v>0.83557496565960077</v>
      </c>
      <c r="G11" s="8">
        <v>3.3035371005500696E-3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0.20631828272382602</v>
      </c>
      <c r="F12" s="13">
        <v>0.77880897409669314</v>
      </c>
      <c r="G12" s="8">
        <v>1.4872743179480105E-2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0.1900989303218725</v>
      </c>
      <c r="F13" s="8">
        <v>0.80499317446277141</v>
      </c>
      <c r="G13" s="8">
        <v>4.90789521535523E-3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0.10687432504637739</v>
      </c>
      <c r="F14" s="8">
        <v>0.8891423784861775</v>
      </c>
      <c r="G14" s="8">
        <v>3.9832964674460401E-3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6.2063797897139707E-2</v>
      </c>
      <c r="F15" s="14">
        <v>0.92973945296338212</v>
      </c>
      <c r="G15" s="8">
        <v>8.1967491394794399E-3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0.20180532370205767</v>
      </c>
      <c r="F16" s="8">
        <v>0.79222913986104582</v>
      </c>
      <c r="G16" s="8">
        <v>5.9655364368964318E-3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0.20497630619139817</v>
      </c>
      <c r="F17" s="8">
        <v>0.7928913566866278</v>
      </c>
      <c r="G17" s="8">
        <v>2.1323371219735612E-3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0.20201702948977773</v>
      </c>
      <c r="F18" s="8">
        <v>0.78919083098865395</v>
      </c>
      <c r="G18" s="8">
        <v>8.7921395215666519E-3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0.15457939701514786</v>
      </c>
      <c r="F19" s="8">
        <v>0.83472761667120077</v>
      </c>
      <c r="G19" s="8">
        <v>1.069298631365154E-2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0.12093062815850246</v>
      </c>
      <c r="F20" s="8">
        <v>0.87396366536174275</v>
      </c>
      <c r="G20" s="8">
        <v>5.1057064797553498E-3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3.6835148767180359E-2</v>
      </c>
      <c r="F21" s="8">
        <v>0.9631648512328197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0.16289484651142649</v>
      </c>
      <c r="F22" s="8">
        <v>0.82909163119682705</v>
      </c>
      <c r="G22" s="8">
        <v>8.013522291748695E-3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0.15316301748256356</v>
      </c>
      <c r="F23" s="8">
        <v>0.84076730177294445</v>
      </c>
      <c r="G23" s="8">
        <v>6.0696807444913844E-3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0.20529425171425436</v>
      </c>
      <c r="F24" s="8">
        <v>0.78945072157502461</v>
      </c>
      <c r="G24" s="8">
        <v>5.2550267107193795E-3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4">
        <v>0.22566823376863016</v>
      </c>
      <c r="F25" s="13">
        <v>0.76285438046187148</v>
      </c>
      <c r="G25" s="8">
        <v>1.1477385769498487E-2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0.13133852495879048</v>
      </c>
      <c r="F26" s="8">
        <v>0.85938992725158836</v>
      </c>
      <c r="G26" s="8">
        <v>9.2715477896228443E-3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3">
        <v>0.11217441407108525</v>
      </c>
      <c r="F27" s="14">
        <v>0.88315783138823434</v>
      </c>
      <c r="G27" s="8">
        <v>4.6677545406802329E-3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3.4010546709602046E-2</v>
      </c>
      <c r="F28" s="14">
        <v>0.96168467871908947</v>
      </c>
      <c r="G28" s="8">
        <v>4.3047745713093079E-3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13">
        <v>0.10506920164023455</v>
      </c>
      <c r="F29" s="14">
        <v>0.88844048458047087</v>
      </c>
      <c r="G29" s="8">
        <v>6.4903137792943323E-3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0.19770742467112487</v>
      </c>
      <c r="F30" s="8">
        <v>0.79508761987889931</v>
      </c>
      <c r="G30" s="8">
        <v>7.2049554499772905E-3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0.2570404708176901</v>
      </c>
      <c r="F31" s="13">
        <v>0.7312614597251258</v>
      </c>
      <c r="G31" s="8">
        <v>1.169806945718415E-2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0.19818300368993633</v>
      </c>
      <c r="F32" s="13">
        <v>0.79302851708427202</v>
      </c>
      <c r="G32" s="8">
        <v>8.7884792257895885E-3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9.1480546316415376E-2</v>
      </c>
      <c r="F33" s="14">
        <v>0.90291698751235427</v>
      </c>
      <c r="G33" s="8">
        <v>5.6024661712314114E-3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0.11180819430685823</v>
      </c>
      <c r="F34" s="14">
        <v>0.87758001261956087</v>
      </c>
      <c r="G34" s="8">
        <v>1.0611793073580957E-2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0.12867733737487025</v>
      </c>
      <c r="F35" s="8">
        <v>0.8649410356641587</v>
      </c>
      <c r="G35" s="8">
        <v>6.381626960970623E-3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0.17639032044458308</v>
      </c>
      <c r="F36" s="8">
        <v>0.82001089672576166</v>
      </c>
      <c r="G36" s="8">
        <v>3.5987828296545686E-3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4">
        <v>0.2217673324163385</v>
      </c>
      <c r="F37" s="13">
        <v>0.76886061508114967</v>
      </c>
      <c r="G37" s="8">
        <v>9.3720525025116526E-3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3">
        <v>7.0662703445247263E-2</v>
      </c>
      <c r="F38" s="14">
        <v>0.9265296492489532</v>
      </c>
      <c r="G38" s="8">
        <v>2.807647305799368E-3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0.1336996544935305</v>
      </c>
      <c r="F39" s="8">
        <v>0.84677290759871282</v>
      </c>
      <c r="G39" s="8">
        <v>1.9527437907756594E-2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0.12842123472539096</v>
      </c>
      <c r="F40" s="8">
        <v>0.86389743508598638</v>
      </c>
      <c r="G40" s="8">
        <v>7.6813301886242205E-3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0.16114029891979681</v>
      </c>
      <c r="F41" s="8">
        <v>0.83701992044952145</v>
      </c>
      <c r="G41" s="8">
        <v>1.8397806306817989E-3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9.893514039447146E-2</v>
      </c>
      <c r="F42" s="8">
        <v>0.89026229577817351</v>
      </c>
      <c r="G42" s="8">
        <v>1.0802563827355281E-2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0.18072602130206447</v>
      </c>
      <c r="F43" s="8">
        <v>0.81927397869793561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0.17881387054558393</v>
      </c>
      <c r="F44" s="8">
        <v>0.81090057034085172</v>
      </c>
      <c r="G44" s="8">
        <v>1.0285559113564532E-2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0.17396899707185734</v>
      </c>
      <c r="F45" s="8">
        <v>0.82085378662436381</v>
      </c>
      <c r="G45" s="8">
        <v>5.1772163037790255E-3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0.1749512419337432</v>
      </c>
      <c r="F46" s="8">
        <v>0.80754223788188684</v>
      </c>
      <c r="G46" s="8">
        <v>1.7506520184370062E-2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4">
        <v>0.27725696808293943</v>
      </c>
      <c r="F47" s="13">
        <v>0.72089858250505312</v>
      </c>
      <c r="G47" s="8">
        <v>1.8444494120072386E-3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8.6881619697554507E-2</v>
      </c>
      <c r="F48" s="14">
        <v>0.90633115685681009</v>
      </c>
      <c r="G48" s="8">
        <v>6.7872234456340516E-3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0.19717209949535647</v>
      </c>
      <c r="F49" s="8">
        <v>0.79470809490134497</v>
      </c>
      <c r="G49" s="8">
        <v>8.1198056032971214E-3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5.1387158151228809E-2</v>
      </c>
      <c r="F50" s="14">
        <v>0.94267632072385321</v>
      </c>
      <c r="G50" s="8">
        <v>5.93652112491771E-3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0.19504694217331925</v>
      </c>
      <c r="F51" s="8">
        <v>0.79672918032416429</v>
      </c>
      <c r="G51" s="8">
        <v>8.2238775025177385E-3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4.1152769352724342E-2</v>
      </c>
      <c r="F52" s="14">
        <v>0.95505892817261706</v>
      </c>
      <c r="G52" s="8">
        <v>3.7883024746585029E-3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0.19300383104524496</v>
      </c>
      <c r="F53" s="8">
        <v>0.79828000436812074</v>
      </c>
      <c r="G53" s="8">
        <v>8.7161645866348485E-3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0.15594005730503796</v>
      </c>
      <c r="F54" s="8">
        <v>0.83669187859118566</v>
      </c>
      <c r="G54" s="8">
        <v>7.3680641037751947E-3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0.24499166060868707</v>
      </c>
      <c r="F55" s="8">
        <v>0.74231539041291394</v>
      </c>
      <c r="G55" s="8">
        <v>1.2692948978398899E-2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7.9084842769967703E-2</v>
      </c>
      <c r="F56" s="8">
        <v>0.91605836375409933</v>
      </c>
      <c r="G56" s="8">
        <v>4.856793475932787E-3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0.20366829067390177</v>
      </c>
      <c r="F57" s="13">
        <v>0.78785750171595526</v>
      </c>
      <c r="G57" s="8">
        <v>8.4742076101416326E-3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9.699029927568828E-2</v>
      </c>
      <c r="F58" s="8">
        <v>0.89211516567557114</v>
      </c>
      <c r="G58" s="8">
        <v>1.0894535048741499E-2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2.8297441943687562E-2</v>
      </c>
      <c r="F59" s="14">
        <v>0.96827637134326527</v>
      </c>
      <c r="G59" s="8">
        <v>3.4261867130469486E-3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2.8763056647561781E-2</v>
      </c>
      <c r="F60" s="14">
        <v>0.96775438112265766</v>
      </c>
      <c r="G60" s="8">
        <v>3.482562229780503E-3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0.1853040192540715</v>
      </c>
      <c r="F61" s="8">
        <v>0.80624717581706984</v>
      </c>
      <c r="G61" s="8">
        <v>8.4488049288610652E-3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0.15160766955289839</v>
      </c>
      <c r="F62" s="8">
        <v>0.84113161415464988</v>
      </c>
      <c r="G62" s="8">
        <v>7.26071629245271E-3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0.18586409865748943</v>
      </c>
      <c r="F63" s="8">
        <v>0.8053655473823178</v>
      </c>
      <c r="G63" s="8">
        <v>8.7703539601918339E-3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0.11277351250725579</v>
      </c>
      <c r="F64" s="8">
        <v>0.88171279409895964</v>
      </c>
      <c r="G64" s="8">
        <v>5.5136933937842518E-3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0.16873560149493461</v>
      </c>
      <c r="F65" s="8">
        <v>0.82324337438975836</v>
      </c>
      <c r="G65" s="8">
        <v>8.0210241153076886E-3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0.11676544942196954</v>
      </c>
      <c r="F66" s="14">
        <v>0.8729949816961784</v>
      </c>
      <c r="G66" s="8">
        <v>1.0239568881851983E-2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0.26592142683535308</v>
      </c>
      <c r="F67" s="13">
        <v>0.73240083406373846</v>
      </c>
      <c r="G67" s="8">
        <v>1.6777391009091438E-3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0.17918168323221653</v>
      </c>
      <c r="F68" s="8">
        <v>0.816863855608572</v>
      </c>
      <c r="G68" s="8">
        <v>3.9544611592120396E-3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0.20344695567938978</v>
      </c>
      <c r="F69" s="8">
        <v>0.79655304432061058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13">
        <v>4.3233157373671623E-2</v>
      </c>
      <c r="F70" s="14">
        <v>0.9335582304336989</v>
      </c>
      <c r="G70" s="8">
        <v>2.3208612192629395E-2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0.13198934398775375</v>
      </c>
      <c r="F71" s="8">
        <v>0.85506007057632483</v>
      </c>
      <c r="G71" s="8">
        <v>1.2950585435920576E-2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0.16064826635467536</v>
      </c>
      <c r="F72" s="8">
        <v>0.839351733645325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0.14124768466451512</v>
      </c>
      <c r="F73" s="8">
        <v>0.84038739020725606</v>
      </c>
      <c r="G73" s="8">
        <v>1.8364925128228991E-2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0.21484169310452214</v>
      </c>
      <c r="F74" s="8">
        <v>0.78240218681192775</v>
      </c>
      <c r="G74" s="8">
        <v>2.7561200835500618E-3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3" display="Vissza" xr:uid="{93DC19E0-6D5B-4D68-A782-5C9A2992CA86}"/>
  </hyperlinks>
  <pageMargins left="0.75" right="0.75" top="1" bottom="1" header="0.5" footer="0.5"/>
  <pageSetup orientation="portrait" horizontalDpi="300" verticalDpi="300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B0FC5-C1E2-48A8-A368-AF0C326D2D58}">
  <sheetPr codeName="Munka11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6" width="11.85546875" style="1" customWidth="1"/>
    <col min="7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408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368</v>
      </c>
      <c r="D4" s="53">
        <v>579516.10119248414</v>
      </c>
      <c r="E4" s="8">
        <v>0.32243322437383659</v>
      </c>
      <c r="F4" s="8">
        <v>0.6775667756261633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86</v>
      </c>
      <c r="D5" s="53">
        <v>149381.32954290992</v>
      </c>
      <c r="E5" s="8">
        <v>0.33583295107929551</v>
      </c>
      <c r="F5" s="8">
        <v>0.66416704892070433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107</v>
      </c>
      <c r="D6" s="53">
        <v>155405.56370329534</v>
      </c>
      <c r="E6" s="8">
        <v>0.31989048092979899</v>
      </c>
      <c r="F6" s="8">
        <v>0.68010951907020067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99</v>
      </c>
      <c r="D7" s="53">
        <v>136213.87561052301</v>
      </c>
      <c r="E7" s="8">
        <v>0.26647160343806575</v>
      </c>
      <c r="F7" s="8">
        <v>0.73352839656193469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76</v>
      </c>
      <c r="D8" s="53">
        <v>138515.33233575581</v>
      </c>
      <c r="E8" s="8">
        <v>0.36586694870715192</v>
      </c>
      <c r="F8" s="8">
        <v>0.6341330512928488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263</v>
      </c>
      <c r="D9" s="53">
        <v>402015.24153398129</v>
      </c>
      <c r="E9" s="8">
        <v>0.35036213647327258</v>
      </c>
      <c r="F9" s="8">
        <v>0.64963786352672781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105</v>
      </c>
      <c r="D10" s="53">
        <v>177500.85965850265</v>
      </c>
      <c r="E10" s="8">
        <v>0.25917804710293474</v>
      </c>
      <c r="F10" s="8">
        <v>0.74082195289706543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63</v>
      </c>
      <c r="D11" s="53">
        <v>111160.13611681064</v>
      </c>
      <c r="E11" s="8">
        <v>0.37377431971468716</v>
      </c>
      <c r="F11" s="8">
        <v>0.62622568028531234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125</v>
      </c>
      <c r="D12" s="53">
        <v>179271.88088659488</v>
      </c>
      <c r="E12" s="8">
        <v>0.34799815093003955</v>
      </c>
      <c r="F12" s="8">
        <v>0.65200184906995995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98</v>
      </c>
      <c r="D13" s="53">
        <v>170045.254410119</v>
      </c>
      <c r="E13" s="8">
        <v>0.25992941479586273</v>
      </c>
      <c r="F13" s="8">
        <v>0.74007058520413727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12</v>
      </c>
      <c r="D14" s="53">
        <v>22203.301893979169</v>
      </c>
      <c r="E14" s="8">
        <v>0.18980256921689423</v>
      </c>
      <c r="F14" s="8">
        <v>0.81019743078310569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23</v>
      </c>
      <c r="D15" s="53">
        <v>38221.193426099286</v>
      </c>
      <c r="E15" s="8">
        <v>0.22548663993851689</v>
      </c>
      <c r="F15" s="8">
        <v>0.77451336006148297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47</v>
      </c>
      <c r="D16" s="53">
        <v>58614.334458881276</v>
      </c>
      <c r="E16" s="8">
        <v>0.44166298759507305</v>
      </c>
      <c r="F16" s="8">
        <v>0.55833701240492684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56</v>
      </c>
      <c r="D17" s="53">
        <v>93580.879285624746</v>
      </c>
      <c r="E17" s="8">
        <v>0.30433176551034219</v>
      </c>
      <c r="F17" s="8">
        <v>0.69566823448965809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99</v>
      </c>
      <c r="D18" s="53">
        <v>160875.53117679904</v>
      </c>
      <c r="E18" s="8">
        <v>0.20993060907597916</v>
      </c>
      <c r="F18" s="8">
        <v>0.79006939092402062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141</v>
      </c>
      <c r="D19" s="53">
        <v>216188.20722467621</v>
      </c>
      <c r="E19" s="8">
        <v>0.43695689114993136</v>
      </c>
      <c r="F19" s="8">
        <v>0.56304310885006803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70</v>
      </c>
      <c r="D20" s="53">
        <v>106709.15791491461</v>
      </c>
      <c r="E20" s="8">
        <v>0.26216737768037662</v>
      </c>
      <c r="F20" s="8">
        <v>0.73783262231962321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2162.3255904696834</v>
      </c>
      <c r="E21" s="8">
        <v>1</v>
      </c>
      <c r="F21" s="54">
        <v>0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315</v>
      </c>
      <c r="D22" s="53">
        <v>496637.48990695993</v>
      </c>
      <c r="E22" s="8">
        <v>0.31186685955304111</v>
      </c>
      <c r="F22" s="8">
        <v>0.68813314044695828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53</v>
      </c>
      <c r="D23" s="53">
        <v>82878.611285524428</v>
      </c>
      <c r="E23" s="8">
        <v>0.3857505606641648</v>
      </c>
      <c r="F23" s="8">
        <v>0.61424943933583509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95</v>
      </c>
      <c r="D24" s="53">
        <v>144071.66648181816</v>
      </c>
      <c r="E24" s="8">
        <v>0.23420278918870843</v>
      </c>
      <c r="F24" s="8">
        <v>0.76579721081129204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95</v>
      </c>
      <c r="D25" s="53">
        <v>174640.88467880225</v>
      </c>
      <c r="E25" s="8">
        <v>0.37612916845009781</v>
      </c>
      <c r="F25" s="8">
        <v>0.62387083154990219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104</v>
      </c>
      <c r="D26" s="53">
        <v>146666.90392100744</v>
      </c>
      <c r="E26" s="8">
        <v>0.35656321418550424</v>
      </c>
      <c r="F26" s="8">
        <v>0.64343678581449681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74</v>
      </c>
      <c r="D27" s="53">
        <v>114136.64611085629</v>
      </c>
      <c r="E27" s="8">
        <v>0.30778638359919724</v>
      </c>
      <c r="F27" s="8">
        <v>0.69221361640080259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36</v>
      </c>
      <c r="D28" s="53">
        <v>35929.94927189716</v>
      </c>
      <c r="E28" s="8">
        <v>0.53940272048231896</v>
      </c>
      <c r="F28" s="8">
        <v>0.46059727951768115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83</v>
      </c>
      <c r="D29" s="53">
        <v>78116.178068716894</v>
      </c>
      <c r="E29" s="8">
        <v>0.28707747243036918</v>
      </c>
      <c r="F29" s="8">
        <v>0.71292252756963082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162</v>
      </c>
      <c r="D30" s="53">
        <v>204117.70043393405</v>
      </c>
      <c r="E30" s="8">
        <v>0.29894631465890686</v>
      </c>
      <c r="F30" s="8">
        <v>0.70105368534109269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87</v>
      </c>
      <c r="D31" s="53">
        <v>261352.27341793629</v>
      </c>
      <c r="E31" s="8">
        <v>0.32151586953428873</v>
      </c>
      <c r="F31" s="8">
        <v>0.67848413046571121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291</v>
      </c>
      <c r="D32" s="53">
        <v>461048.94144640036</v>
      </c>
      <c r="E32" s="8">
        <v>0.3367632741331788</v>
      </c>
      <c r="F32" s="8">
        <v>0.6632367258668217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77</v>
      </c>
      <c r="D33" s="53">
        <v>118467.15974608362</v>
      </c>
      <c r="E33" s="8">
        <v>0.26666372431508839</v>
      </c>
      <c r="F33" s="8">
        <v>0.733336275684912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81</v>
      </c>
      <c r="D34" s="53">
        <v>128432.09797630215</v>
      </c>
      <c r="E34" s="8">
        <v>0.33773532995291189</v>
      </c>
      <c r="F34" s="8">
        <v>0.66226467004708867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67</v>
      </c>
      <c r="D35" s="53">
        <v>100606.63211938934</v>
      </c>
      <c r="E35" s="8">
        <v>0.2476214667727997</v>
      </c>
      <c r="F35" s="8">
        <v>0.75237853322720061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92</v>
      </c>
      <c r="D36" s="53">
        <v>146386.96637567261</v>
      </c>
      <c r="E36" s="8">
        <v>0.36696203854076648</v>
      </c>
      <c r="F36" s="8">
        <v>0.63303796145923408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128</v>
      </c>
      <c r="D37" s="53">
        <v>204090.40472111999</v>
      </c>
      <c r="E37" s="8">
        <v>0.31774333916676922</v>
      </c>
      <c r="F37" s="8">
        <v>0.68225666083323044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26</v>
      </c>
      <c r="D38" s="53">
        <v>36546.65648255522</v>
      </c>
      <c r="E38" s="8">
        <v>0.33360692012474968</v>
      </c>
      <c r="F38" s="8">
        <v>0.6663930798752502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36</v>
      </c>
      <c r="D39" s="53">
        <v>58801.619499695007</v>
      </c>
      <c r="E39" s="8">
        <v>0.42074151857988618</v>
      </c>
      <c r="F39" s="8">
        <v>0.57925848142011371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19</v>
      </c>
      <c r="D40" s="53">
        <v>33083.821994052007</v>
      </c>
      <c r="E40" s="8">
        <v>0.19476458295745835</v>
      </c>
      <c r="F40" s="8">
        <v>0.80523541704254153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38</v>
      </c>
      <c r="D41" s="53">
        <v>58874.835345373809</v>
      </c>
      <c r="E41" s="8">
        <v>0.3142718216816669</v>
      </c>
      <c r="F41" s="8">
        <v>0.68572817831833321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</v>
      </c>
      <c r="D42" s="53">
        <v>41731.796774015558</v>
      </c>
      <c r="E42" s="8">
        <v>0.15359175862916194</v>
      </c>
      <c r="F42" s="8">
        <v>0.84640824137083792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40</v>
      </c>
      <c r="D43" s="53">
        <v>74807.666832401505</v>
      </c>
      <c r="E43" s="8">
        <v>0.39553992758470458</v>
      </c>
      <c r="F43" s="8">
        <v>0.60446007241529498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36</v>
      </c>
      <c r="D44" s="53">
        <v>48034.198338257636</v>
      </c>
      <c r="E44" s="8">
        <v>0.26791550470055281</v>
      </c>
      <c r="F44" s="8">
        <v>0.7320844952994473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33</v>
      </c>
      <c r="D45" s="53">
        <v>44770.094860207711</v>
      </c>
      <c r="E45" s="8">
        <v>0.40341184427633797</v>
      </c>
      <c r="F45" s="8">
        <v>0.59658815572366197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45</v>
      </c>
      <c r="D46" s="53">
        <v>73517.660087999626</v>
      </c>
      <c r="E46" s="8">
        <v>0.36460293320255965</v>
      </c>
      <c r="F46" s="8">
        <v>0.63539706679744024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66</v>
      </c>
      <c r="D47" s="53">
        <v>109347.75097792619</v>
      </c>
      <c r="E47" s="8">
        <v>0.28571927037349337</v>
      </c>
      <c r="F47" s="8">
        <v>0.71428072962650635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75</v>
      </c>
      <c r="D48" s="53">
        <v>109639.70877741193</v>
      </c>
      <c r="E48" s="8">
        <v>0.32194379369495096</v>
      </c>
      <c r="F48" s="8">
        <v>0.67805620630504915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293</v>
      </c>
      <c r="D49" s="53">
        <v>469876.39241507201</v>
      </c>
      <c r="E49" s="8">
        <v>0.32254742682785631</v>
      </c>
      <c r="F49" s="8">
        <v>0.67745257317214436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41</v>
      </c>
      <c r="D50" s="53">
        <v>57230.317085155009</v>
      </c>
      <c r="E50" s="8">
        <v>0.35124303452670624</v>
      </c>
      <c r="F50" s="8">
        <v>0.64875696547329353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327</v>
      </c>
      <c r="D51" s="53">
        <v>522285.78410732921</v>
      </c>
      <c r="E51" s="8">
        <v>0.31927634241307251</v>
      </c>
      <c r="F51" s="8">
        <v>0.68072365758692721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21</v>
      </c>
      <c r="D52" s="53">
        <v>30645.465474426379</v>
      </c>
      <c r="E52" s="8">
        <v>0.16939242389532919</v>
      </c>
      <c r="F52" s="8">
        <v>0.83060757610467106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347</v>
      </c>
      <c r="D53" s="53">
        <v>548870.63571805775</v>
      </c>
      <c r="E53" s="8">
        <v>0.3309780549077328</v>
      </c>
      <c r="F53" s="8">
        <v>0.66902194509226698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332</v>
      </c>
      <c r="D54" s="53">
        <v>527555.94878896838</v>
      </c>
      <c r="E54" s="8">
        <v>0.3016321537075079</v>
      </c>
      <c r="F54" s="8">
        <v>0.69836784629249171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36</v>
      </c>
      <c r="D55" s="53">
        <v>51960.152403515967</v>
      </c>
      <c r="E55" s="8">
        <v>0.53362830490363811</v>
      </c>
      <c r="F55" s="8">
        <v>0.46637169509636178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8</v>
      </c>
      <c r="D56" s="53">
        <v>10330.454344458034</v>
      </c>
      <c r="E56" s="8">
        <v>0.17504770397231051</v>
      </c>
      <c r="F56" s="8">
        <v>0.82495229602768949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319</v>
      </c>
      <c r="D57" s="53">
        <v>511955.32976287114</v>
      </c>
      <c r="E57" s="8">
        <v>0.32218664977380596</v>
      </c>
      <c r="F57" s="8">
        <v>0.67781335022619371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28</v>
      </c>
      <c r="D58" s="53">
        <v>36915.305955186646</v>
      </c>
      <c r="E58" s="8">
        <v>0.45290056368721143</v>
      </c>
      <c r="F58" s="8">
        <v>0.54709943631278857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13</v>
      </c>
      <c r="D59" s="53">
        <v>20315.011129968349</v>
      </c>
      <c r="E59" s="8">
        <v>0.16651663848391013</v>
      </c>
      <c r="F59" s="8">
        <v>0.83348336151609037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13</v>
      </c>
      <c r="D60" s="53">
        <v>20315.011129968349</v>
      </c>
      <c r="E60" s="8">
        <v>0.16651663848391013</v>
      </c>
      <c r="F60" s="8">
        <v>0.83348336151609037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355</v>
      </c>
      <c r="D61" s="53">
        <v>559201.09006251593</v>
      </c>
      <c r="E61" s="8">
        <v>0.32809746078894514</v>
      </c>
      <c r="F61" s="8">
        <v>0.67190253921105436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243</v>
      </c>
      <c r="D62" s="53">
        <v>362889.98076275649</v>
      </c>
      <c r="E62" s="8">
        <v>0.29760378479144367</v>
      </c>
      <c r="F62" s="8">
        <v>0.70239621520855722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125</v>
      </c>
      <c r="D63" s="53">
        <v>216626.12042972745</v>
      </c>
      <c r="E63" s="8">
        <v>0.36402726130036472</v>
      </c>
      <c r="F63" s="8">
        <v>0.63597273869963489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33</v>
      </c>
      <c r="D64" s="53">
        <v>53183.266413989957</v>
      </c>
      <c r="E64" s="8">
        <v>0.24230765736963594</v>
      </c>
      <c r="F64" s="8">
        <v>0.75769234263036433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335</v>
      </c>
      <c r="D65" s="53">
        <v>526332.8347784942</v>
      </c>
      <c r="E65" s="8">
        <v>0.33052950698244421</v>
      </c>
      <c r="F65" s="8">
        <v>0.66947049301755546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216</v>
      </c>
      <c r="D66" s="53">
        <v>331762.89719693811</v>
      </c>
      <c r="E66" s="8">
        <v>0.32532297426918005</v>
      </c>
      <c r="F66" s="8">
        <v>0.67467702573081989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152</v>
      </c>
      <c r="D67" s="53">
        <v>247753.20399554612</v>
      </c>
      <c r="E67" s="8">
        <v>0.31856360015912405</v>
      </c>
      <c r="F67" s="8">
        <v>0.68143639984087523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146</v>
      </c>
      <c r="D68" s="53">
        <v>222386.27003466355</v>
      </c>
      <c r="E68" s="8">
        <v>0.30963085563157017</v>
      </c>
      <c r="F68" s="8">
        <v>0.69036914436843011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27</v>
      </c>
      <c r="D69" s="53">
        <v>42453.059216698239</v>
      </c>
      <c r="E69" s="8">
        <v>0.36887948843350138</v>
      </c>
      <c r="F69" s="8">
        <v>0.63112051156649862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24</v>
      </c>
      <c r="D70" s="53">
        <v>39236.311633162062</v>
      </c>
      <c r="E70" s="8">
        <v>0.2362593991302914</v>
      </c>
      <c r="F70" s="8">
        <v>0.76374060086970852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13</v>
      </c>
      <c r="D71" s="53">
        <v>24698.015946320967</v>
      </c>
      <c r="E71" s="8">
        <v>5.504840332375488E-2</v>
      </c>
      <c r="F71" s="8">
        <v>0.94495159667624506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31</v>
      </c>
      <c r="D72" s="53">
        <v>54020.263883184176</v>
      </c>
      <c r="E72" s="8">
        <v>0.16264184877176574</v>
      </c>
      <c r="F72" s="8">
        <v>0.83735815122823409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63</v>
      </c>
      <c r="D73" s="53">
        <v>98046.009675278256</v>
      </c>
      <c r="E73" s="14">
        <v>0.5680120624887145</v>
      </c>
      <c r="F73" s="13">
        <v>0.43198793751128506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64</v>
      </c>
      <c r="D74" s="53">
        <v>98676.170803177025</v>
      </c>
      <c r="E74" s="8">
        <v>0.27596050300058</v>
      </c>
      <c r="F74" s="8">
        <v>0.72403949699942016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4" display="Vissza" xr:uid="{590D3089-8738-4F94-8AF9-16B6C7E6AB54}"/>
  </hyperlinks>
  <pageMargins left="0.75" right="0.75" top="1" bottom="1" header="0.5" footer="0.5"/>
  <pageSetup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784AF-8F66-408C-A24B-949B9C79105A}">
  <sheetPr codeName="Munka1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10" width="13.5703125" style="1" customWidth="1"/>
    <col min="11" max="11" width="10" style="1" customWidth="1"/>
    <col min="12" max="12" width="11.85546875" style="1" customWidth="1"/>
    <col min="13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107</v>
      </c>
      <c r="D1" s="65"/>
      <c r="E1" s="65"/>
      <c r="F1" s="65"/>
      <c r="G1" s="65"/>
      <c r="H1" s="65"/>
      <c r="I1" s="65"/>
      <c r="J1" s="65"/>
      <c r="K1" s="65"/>
      <c r="L1" s="65"/>
    </row>
    <row r="2" spans="1:44" ht="138" customHeight="1" x14ac:dyDescent="0.2">
      <c r="A2" s="67"/>
      <c r="B2" s="67"/>
      <c r="C2" s="66" t="s">
        <v>1</v>
      </c>
      <c r="D2" s="66"/>
      <c r="E2" s="4" t="s">
        <v>108</v>
      </c>
      <c r="F2" s="4" t="s">
        <v>109</v>
      </c>
      <c r="G2" s="4" t="s">
        <v>110</v>
      </c>
      <c r="H2" s="4" t="s">
        <v>111</v>
      </c>
      <c r="I2" s="4" t="s">
        <v>112</v>
      </c>
      <c r="J2" s="4" t="s">
        <v>113</v>
      </c>
      <c r="K2" s="4" t="s">
        <v>114</v>
      </c>
      <c r="L2" s="4" t="s">
        <v>115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791</v>
      </c>
      <c r="D4" s="53">
        <v>1181746.592190769</v>
      </c>
      <c r="E4" s="8">
        <v>0.16150325691757986</v>
      </c>
      <c r="F4" s="8">
        <v>2.6519932274509238E-2</v>
      </c>
      <c r="G4" s="8">
        <v>0.63844948889994757</v>
      </c>
      <c r="H4" s="8">
        <v>7.1057222043419854E-2</v>
      </c>
      <c r="I4" s="8">
        <v>0.12054370547420824</v>
      </c>
      <c r="J4" s="8">
        <v>1.3017024498889498E-2</v>
      </c>
      <c r="K4" s="54">
        <v>0</v>
      </c>
      <c r="L4" s="54">
        <v>0</v>
      </c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158</v>
      </c>
      <c r="D5" s="53">
        <v>244376.167059389</v>
      </c>
      <c r="E5" s="8">
        <v>0.11684654552726213</v>
      </c>
      <c r="F5" s="8">
        <v>2.8818701658905016E-2</v>
      </c>
      <c r="G5" s="8">
        <v>0.59929107067712017</v>
      </c>
      <c r="H5" s="8">
        <v>7.536429790112828E-2</v>
      </c>
      <c r="I5" s="8">
        <v>0.18329441084046605</v>
      </c>
      <c r="J5" s="8">
        <v>1.8257206627971412E-2</v>
      </c>
      <c r="K5" s="54">
        <v>0</v>
      </c>
      <c r="L5" s="54">
        <v>0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220</v>
      </c>
      <c r="D6" s="53">
        <v>314965.07117448171</v>
      </c>
      <c r="E6" s="8">
        <v>0.13284881318301858</v>
      </c>
      <c r="F6" s="8">
        <v>8.9300573390652237E-3</v>
      </c>
      <c r="G6" s="8">
        <v>0.67417358234090619</v>
      </c>
      <c r="H6" s="8">
        <v>9.3443323860119859E-2</v>
      </c>
      <c r="I6" s="8">
        <v>0.13387559990161663</v>
      </c>
      <c r="J6" s="8">
        <v>1.3469662253480667E-2</v>
      </c>
      <c r="K6" s="54">
        <v>0</v>
      </c>
      <c r="L6" s="54">
        <v>0</v>
      </c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241</v>
      </c>
      <c r="D7" s="53">
        <v>352506.92996424931</v>
      </c>
      <c r="E7" s="8">
        <v>0.18091811278935391</v>
      </c>
      <c r="F7" s="8">
        <v>1.7466302704744412E-2</v>
      </c>
      <c r="G7" s="8">
        <v>0.65120680995748459</v>
      </c>
      <c r="H7" s="8">
        <v>7.1561425266951223E-2</v>
      </c>
      <c r="I7" s="8">
        <v>8.1560959841213559E-2</v>
      </c>
      <c r="J7" s="8">
        <v>1.5607830737591697E-2</v>
      </c>
      <c r="K7" s="54">
        <v>0</v>
      </c>
      <c r="L7" s="54">
        <v>0</v>
      </c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172</v>
      </c>
      <c r="D8" s="53">
        <v>269898.42399264965</v>
      </c>
      <c r="E8" s="8">
        <v>0.21001896679317208</v>
      </c>
      <c r="F8" s="8">
        <v>5.6790205081934275E-2</v>
      </c>
      <c r="G8" s="8">
        <v>0.61555383256739482</v>
      </c>
      <c r="H8" s="8">
        <v>4.0374856991938053E-2</v>
      </c>
      <c r="I8" s="8">
        <v>9.9083150556732946E-2</v>
      </c>
      <c r="J8" s="8">
        <v>4.3603683214900055E-3</v>
      </c>
      <c r="K8" s="54">
        <v>0</v>
      </c>
      <c r="L8" s="54">
        <v>0</v>
      </c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483</v>
      </c>
      <c r="D9" s="53">
        <v>690547.09283016087</v>
      </c>
      <c r="E9" s="8">
        <v>0.15261937806967144</v>
      </c>
      <c r="F9" s="8">
        <v>2.8096218934491914E-2</v>
      </c>
      <c r="G9" s="8">
        <v>0.6190300437039632</v>
      </c>
      <c r="H9" s="8">
        <v>7.719473349098957E-2</v>
      </c>
      <c r="I9" s="8">
        <v>0.14062281962186271</v>
      </c>
      <c r="J9" s="8">
        <v>1.412246675154432E-2</v>
      </c>
      <c r="K9" s="54">
        <v>0</v>
      </c>
      <c r="L9" s="54">
        <v>0</v>
      </c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308</v>
      </c>
      <c r="D10" s="53">
        <v>491199.4993606091</v>
      </c>
      <c r="E10" s="8">
        <v>0.17399255448295581</v>
      </c>
      <c r="F10" s="8">
        <v>2.4303928040109744E-2</v>
      </c>
      <c r="G10" s="8">
        <v>0.66575008965771776</v>
      </c>
      <c r="H10" s="8">
        <v>6.2428873087755049E-2</v>
      </c>
      <c r="I10" s="8">
        <v>9.2315716807044396E-2</v>
      </c>
      <c r="J10" s="8">
        <v>1.1462951388358877E-2</v>
      </c>
      <c r="K10" s="54">
        <v>0</v>
      </c>
      <c r="L10" s="54">
        <v>0</v>
      </c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134</v>
      </c>
      <c r="D11" s="53">
        <v>208094.20901617137</v>
      </c>
      <c r="E11" s="8">
        <v>0.12492346416234389</v>
      </c>
      <c r="F11" s="8">
        <v>3.3843343763996669E-2</v>
      </c>
      <c r="G11" s="8">
        <v>0.6910214831349919</v>
      </c>
      <c r="H11" s="8">
        <v>8.2495582659629432E-2</v>
      </c>
      <c r="I11" s="8">
        <v>7.1961445501016186E-2</v>
      </c>
      <c r="J11" s="8">
        <v>2.1440414887317721E-2</v>
      </c>
      <c r="K11" s="54">
        <v>0</v>
      </c>
      <c r="L11" s="54">
        <v>0</v>
      </c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276</v>
      </c>
      <c r="D12" s="53">
        <v>380697.58741892996</v>
      </c>
      <c r="E12" s="8">
        <v>0.14860599167413888</v>
      </c>
      <c r="F12" s="8">
        <v>2.0051870838279501E-2</v>
      </c>
      <c r="G12" s="8">
        <v>0.67913233747268631</v>
      </c>
      <c r="H12" s="8">
        <v>8.6822672786344632E-2</v>
      </c>
      <c r="I12" s="8">
        <v>9.6220172218402525E-2</v>
      </c>
      <c r="J12" s="8">
        <v>9.871321959165142E-3</v>
      </c>
      <c r="K12" s="54">
        <v>0</v>
      </c>
      <c r="L12" s="54">
        <v>0</v>
      </c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301</v>
      </c>
      <c r="D13" s="53">
        <v>483650.52434168616</v>
      </c>
      <c r="E13" s="8">
        <v>0.16859515309591022</v>
      </c>
      <c r="F13" s="8">
        <v>2.4683271670277861E-2</v>
      </c>
      <c r="G13" s="8">
        <v>0.66864614200223482</v>
      </c>
      <c r="H13" s="8">
        <v>6.3403283286194184E-2</v>
      </c>
      <c r="I13" s="8">
        <v>9.375661060319794E-2</v>
      </c>
      <c r="J13" s="8">
        <v>1.1641868869719274E-2</v>
      </c>
      <c r="K13" s="54">
        <v>0</v>
      </c>
      <c r="L13" s="54">
        <v>0</v>
      </c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14</v>
      </c>
      <c r="D14" s="53">
        <v>26414.730507973101</v>
      </c>
      <c r="E14" s="8">
        <v>0.33933031224258386</v>
      </c>
      <c r="F14" s="54">
        <v>0</v>
      </c>
      <c r="G14" s="8">
        <v>0.30789470009978881</v>
      </c>
      <c r="H14" s="54">
        <v>0</v>
      </c>
      <c r="I14" s="8">
        <v>0.29475381167166292</v>
      </c>
      <c r="J14" s="8">
        <v>5.8021175985964589E-2</v>
      </c>
      <c r="K14" s="54">
        <v>0</v>
      </c>
      <c r="L14" s="54">
        <v>0</v>
      </c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24</v>
      </c>
      <c r="D15" s="53">
        <v>36281.958043217637</v>
      </c>
      <c r="E15" s="8">
        <v>7.0521592704890793E-2</v>
      </c>
      <c r="F15" s="54">
        <v>0</v>
      </c>
      <c r="G15" s="13">
        <v>7.3173720549256541E-2</v>
      </c>
      <c r="H15" s="8">
        <v>3.4463003122006515E-2</v>
      </c>
      <c r="I15" s="14">
        <v>0.82184168362384624</v>
      </c>
      <c r="J15" s="54">
        <v>0</v>
      </c>
      <c r="K15" s="54">
        <v>0</v>
      </c>
      <c r="L15" s="54">
        <v>0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42</v>
      </c>
      <c r="D16" s="53">
        <v>46607.582862791358</v>
      </c>
      <c r="E16" s="8">
        <v>0.32662103827766503</v>
      </c>
      <c r="F16" s="8">
        <v>0.10138821436512133</v>
      </c>
      <c r="G16" s="13">
        <v>0.38545225400169075</v>
      </c>
      <c r="H16" s="8">
        <v>3.939656090261541E-2</v>
      </c>
      <c r="I16" s="8">
        <v>0.16944160798940483</v>
      </c>
      <c r="J16" s="54">
        <v>0</v>
      </c>
      <c r="K16" s="54">
        <v>0</v>
      </c>
      <c r="L16" s="54">
        <v>0</v>
      </c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122</v>
      </c>
      <c r="D17" s="53">
        <v>181198.20489988616</v>
      </c>
      <c r="E17" s="8">
        <v>0.10537896744986992</v>
      </c>
      <c r="F17" s="8">
        <v>2.182202000348972E-2</v>
      </c>
      <c r="G17" s="8">
        <v>0.66819929539157707</v>
      </c>
      <c r="H17" s="8">
        <v>2.0856093338208769E-2</v>
      </c>
      <c r="I17" s="8">
        <v>0.17041448226456854</v>
      </c>
      <c r="J17" s="8">
        <v>2.2738022825422349E-2</v>
      </c>
      <c r="K17" s="54">
        <v>0</v>
      </c>
      <c r="L17" s="54">
        <v>0</v>
      </c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216</v>
      </c>
      <c r="D18" s="53">
        <v>337133.13918358914</v>
      </c>
      <c r="E18" s="8">
        <v>0.12028894655917717</v>
      </c>
      <c r="F18" s="8">
        <v>2.3189326979198687E-2</v>
      </c>
      <c r="G18" s="8">
        <v>0.69980506775995099</v>
      </c>
      <c r="H18" s="8">
        <v>4.2691125241916358E-2</v>
      </c>
      <c r="I18" s="8">
        <v>0.13615778414132079</v>
      </c>
      <c r="J18" s="8">
        <v>6.4230412288541075E-3</v>
      </c>
      <c r="K18" s="54">
        <v>0</v>
      </c>
      <c r="L18" s="54">
        <v>0</v>
      </c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296</v>
      </c>
      <c r="D19" s="53">
        <v>432149.08416989353</v>
      </c>
      <c r="E19" s="8">
        <v>0.215763876671029</v>
      </c>
      <c r="F19" s="8">
        <v>2.3379779700262889E-2</v>
      </c>
      <c r="G19" s="8">
        <v>0.57665459026957633</v>
      </c>
      <c r="H19" s="8">
        <v>0.10102949924225289</v>
      </c>
      <c r="I19" s="8">
        <v>9.8359890859731625E-2</v>
      </c>
      <c r="J19" s="8">
        <v>1.4875561014473435E-2</v>
      </c>
      <c r="K19" s="54">
        <v>0</v>
      </c>
      <c r="L19" s="54">
        <v>0</v>
      </c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153</v>
      </c>
      <c r="D20" s="53">
        <v>226571.25570217776</v>
      </c>
      <c r="E20" s="8">
        <v>0.16132640560836378</v>
      </c>
      <c r="F20" s="8">
        <v>3.6809456183626209E-2</v>
      </c>
      <c r="G20" s="8">
        <v>0.64493681038825335</v>
      </c>
      <c r="H20" s="8">
        <v>9.771824152124306E-2</v>
      </c>
      <c r="I20" s="8">
        <v>0.10223660923444652</v>
      </c>
      <c r="J20" s="8">
        <v>1.1779319902292119E-2</v>
      </c>
      <c r="K20" s="54">
        <v>0</v>
      </c>
      <c r="L20" s="54">
        <v>0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</v>
      </c>
      <c r="D21" s="53">
        <v>4694.9082352230862</v>
      </c>
      <c r="E21" s="8">
        <v>0.30117001729935394</v>
      </c>
      <c r="F21" s="8">
        <v>0.23947710741639378</v>
      </c>
      <c r="G21" s="8">
        <v>0.45935287528425223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629</v>
      </c>
      <c r="D22" s="53">
        <v>928731.74610515055</v>
      </c>
      <c r="E22" s="8">
        <v>0.17762102709057642</v>
      </c>
      <c r="F22" s="8">
        <v>2.452355047651944E-2</v>
      </c>
      <c r="G22" s="8">
        <v>0.62187505796782883</v>
      </c>
      <c r="H22" s="8">
        <v>7.6692351791781799E-2</v>
      </c>
      <c r="I22" s="8">
        <v>0.12062070192319316</v>
      </c>
      <c r="J22" s="8">
        <v>1.2052536720686619E-2</v>
      </c>
      <c r="K22" s="54">
        <v>0</v>
      </c>
      <c r="L22" s="54">
        <v>0</v>
      </c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162</v>
      </c>
      <c r="D23" s="53">
        <v>253014.84608561982</v>
      </c>
      <c r="E23" s="8">
        <v>0.10234038537990195</v>
      </c>
      <c r="F23" s="8">
        <v>3.38479732247709E-2</v>
      </c>
      <c r="G23" s="8">
        <v>0.69928860730913467</v>
      </c>
      <c r="H23" s="8">
        <v>5.0372570641761143E-2</v>
      </c>
      <c r="I23" s="8">
        <v>0.12026107760625444</v>
      </c>
      <c r="J23" s="8">
        <v>1.655733224053205E-2</v>
      </c>
      <c r="K23" s="54">
        <v>0</v>
      </c>
      <c r="L23" s="54">
        <v>0</v>
      </c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228</v>
      </c>
      <c r="D24" s="53">
        <v>311747.98504168965</v>
      </c>
      <c r="E24" s="8">
        <v>0.13228660800525915</v>
      </c>
      <c r="F24" s="8">
        <v>1.8139036958068341E-2</v>
      </c>
      <c r="G24" s="8">
        <v>0.64835627602994317</v>
      </c>
      <c r="H24" s="8">
        <v>4.5740050443032053E-2</v>
      </c>
      <c r="I24" s="8">
        <v>0.18228883996090578</v>
      </c>
      <c r="J24" s="54">
        <v>0</v>
      </c>
      <c r="K24" s="54">
        <v>0</v>
      </c>
      <c r="L24" s="54">
        <v>0</v>
      </c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180</v>
      </c>
      <c r="D25" s="53">
        <v>321513.76567134884</v>
      </c>
      <c r="E25" s="8">
        <v>0.11514524337457317</v>
      </c>
      <c r="F25" s="8">
        <v>2.2532894291160274E-2</v>
      </c>
      <c r="G25" s="8">
        <v>0.69708069329058697</v>
      </c>
      <c r="H25" s="8">
        <v>8.8801059483996012E-2</v>
      </c>
      <c r="I25" s="8">
        <v>8.3465903254815246E-2</v>
      </c>
      <c r="J25" s="8">
        <v>1.6074639789367393E-2</v>
      </c>
      <c r="K25" s="54">
        <v>0</v>
      </c>
      <c r="L25" s="54">
        <v>0</v>
      </c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217</v>
      </c>
      <c r="D26" s="53">
        <v>303250.26759468514</v>
      </c>
      <c r="E26" s="8">
        <v>0.22723433271029114</v>
      </c>
      <c r="F26" s="8">
        <v>2.9599670237499792E-2</v>
      </c>
      <c r="G26" s="8">
        <v>0.58691909269979736</v>
      </c>
      <c r="H26" s="8">
        <v>4.818491870447196E-2</v>
      </c>
      <c r="I26" s="8">
        <v>0.11805205983005877</v>
      </c>
      <c r="J26" s="8">
        <v>1.816576968897746E-2</v>
      </c>
      <c r="K26" s="54">
        <v>0</v>
      </c>
      <c r="L26" s="54">
        <v>0</v>
      </c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166</v>
      </c>
      <c r="D27" s="53">
        <v>245234.57388304584</v>
      </c>
      <c r="E27" s="8">
        <v>0.17814040780259915</v>
      </c>
      <c r="F27" s="8">
        <v>3.8592795473890648E-2</v>
      </c>
      <c r="G27" s="8">
        <v>0.6127086086537985</v>
      </c>
      <c r="H27" s="8">
        <v>0.1082612801987335</v>
      </c>
      <c r="I27" s="8">
        <v>9.374362938552222E-2</v>
      </c>
      <c r="J27" s="8">
        <v>1.9189104447135657E-2</v>
      </c>
      <c r="K27" s="54">
        <v>0</v>
      </c>
      <c r="L27" s="54">
        <v>0</v>
      </c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77</v>
      </c>
      <c r="D28" s="53">
        <v>75885.60016703415</v>
      </c>
      <c r="E28" s="8">
        <v>0.18355837109117754</v>
      </c>
      <c r="F28" s="8">
        <v>0.1013661477098302</v>
      </c>
      <c r="G28" s="8">
        <v>0.57841050504389391</v>
      </c>
      <c r="H28" s="8">
        <v>4.4791875730570731E-2</v>
      </c>
      <c r="I28" s="8">
        <v>7.7149740543614009E-2</v>
      </c>
      <c r="J28" s="8">
        <v>1.4723359880913606E-2</v>
      </c>
      <c r="K28" s="54">
        <v>0</v>
      </c>
      <c r="L28" s="54">
        <v>0</v>
      </c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218</v>
      </c>
      <c r="D29" s="53">
        <v>209782.0707351811</v>
      </c>
      <c r="E29" s="8">
        <v>0.13530320945883209</v>
      </c>
      <c r="F29" s="8">
        <v>3.9619098096432721E-2</v>
      </c>
      <c r="G29" s="8">
        <v>0.65459359150493956</v>
      </c>
      <c r="H29" s="8">
        <v>6.3940298712644478E-2</v>
      </c>
      <c r="I29" s="8">
        <v>0.10396814616796859</v>
      </c>
      <c r="J29" s="8">
        <v>2.4093892095206584E-2</v>
      </c>
      <c r="K29" s="54">
        <v>0</v>
      </c>
      <c r="L29" s="54">
        <v>0</v>
      </c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346</v>
      </c>
      <c r="D30" s="53">
        <v>444513.75743296678</v>
      </c>
      <c r="E30" s="8">
        <v>0.16323241609721126</v>
      </c>
      <c r="F30" s="8">
        <v>2.2086248984574043E-2</v>
      </c>
      <c r="G30" s="8">
        <v>0.62825849607660844</v>
      </c>
      <c r="H30" s="8">
        <v>8.5111466795557714E-2</v>
      </c>
      <c r="I30" s="8">
        <v>0.1352301868811254</v>
      </c>
      <c r="J30" s="8">
        <v>1.5267057600494341E-2</v>
      </c>
      <c r="K30" s="54">
        <v>0</v>
      </c>
      <c r="L30" s="54">
        <v>0</v>
      </c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150</v>
      </c>
      <c r="D31" s="53">
        <v>451565.16385558725</v>
      </c>
      <c r="E31" s="8">
        <v>0.16826639950197819</v>
      </c>
      <c r="F31" s="8">
        <v>1.2221028355616191E-2</v>
      </c>
      <c r="G31" s="8">
        <v>0.65107089554679987</v>
      </c>
      <c r="H31" s="8">
        <v>6.4942621357793745E-2</v>
      </c>
      <c r="I31" s="8">
        <v>0.121079373884762</v>
      </c>
      <c r="J31" s="8">
        <v>5.369434624987476E-3</v>
      </c>
      <c r="K31" s="54">
        <v>0</v>
      </c>
      <c r="L31" s="54">
        <v>0</v>
      </c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702</v>
      </c>
      <c r="D32" s="53">
        <v>1057852.2512554901</v>
      </c>
      <c r="E32" s="8">
        <v>0.15565798630554584</v>
      </c>
      <c r="F32" s="8">
        <v>2.4074298785738735E-2</v>
      </c>
      <c r="G32" s="8">
        <v>0.67308225444308567</v>
      </c>
      <c r="H32" s="8">
        <v>7.6461591109971985E-2</v>
      </c>
      <c r="I32" s="8">
        <v>9.1380536261579243E-2</v>
      </c>
      <c r="J32" s="8">
        <v>1.3092764701463406E-2</v>
      </c>
      <c r="K32" s="54">
        <v>0</v>
      </c>
      <c r="L32" s="54">
        <v>0</v>
      </c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89</v>
      </c>
      <c r="D33" s="53">
        <v>123894.34093528021</v>
      </c>
      <c r="E33" s="8">
        <v>0.21141217631986028</v>
      </c>
      <c r="F33" s="8">
        <v>4.7401587338908972E-2</v>
      </c>
      <c r="G33" s="13">
        <v>0.34274309326924235</v>
      </c>
      <c r="H33" s="8">
        <v>2.4912870812282932E-2</v>
      </c>
      <c r="I33" s="14">
        <v>0.36954881718822774</v>
      </c>
      <c r="J33" s="8">
        <v>1.2370328748312566E-2</v>
      </c>
      <c r="K33" s="54">
        <v>0</v>
      </c>
      <c r="L33" s="54">
        <v>0</v>
      </c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167</v>
      </c>
      <c r="D34" s="53">
        <v>232937.73267421074</v>
      </c>
      <c r="E34" s="8">
        <v>0.16113741499362783</v>
      </c>
      <c r="F34" s="8">
        <v>4.8336688493989442E-2</v>
      </c>
      <c r="G34" s="8">
        <v>0.57422914451819584</v>
      </c>
      <c r="H34" s="8">
        <v>5.1333906607024228E-2</v>
      </c>
      <c r="I34" s="8">
        <v>0.14801483870643703</v>
      </c>
      <c r="J34" s="8">
        <v>2.9319248135353089E-2</v>
      </c>
      <c r="K34" s="54">
        <v>0</v>
      </c>
      <c r="L34" s="54">
        <v>0</v>
      </c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154</v>
      </c>
      <c r="D35" s="53">
        <v>230601.5092153216</v>
      </c>
      <c r="E35" s="8">
        <v>0.17328137289532616</v>
      </c>
      <c r="F35" s="8">
        <v>2.2273188011212426E-2</v>
      </c>
      <c r="G35" s="8">
        <v>0.64218366346457501</v>
      </c>
      <c r="H35" s="8">
        <v>4.7100931970955669E-2</v>
      </c>
      <c r="I35" s="8">
        <v>0.13122370098019592</v>
      </c>
      <c r="J35" s="8">
        <v>1.7373422827474793E-2</v>
      </c>
      <c r="K35" s="54">
        <v>0</v>
      </c>
      <c r="L35" s="54">
        <v>0</v>
      </c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193</v>
      </c>
      <c r="D36" s="53">
        <v>286497.46933031018</v>
      </c>
      <c r="E36" s="8">
        <v>0.21879177415790113</v>
      </c>
      <c r="F36" s="8">
        <v>1.8725264272506703E-2</v>
      </c>
      <c r="G36" s="8">
        <v>0.59511511359965918</v>
      </c>
      <c r="H36" s="8">
        <v>6.9021794656042634E-2</v>
      </c>
      <c r="I36" s="8">
        <v>0.14525968347702589</v>
      </c>
      <c r="J36" s="54">
        <v>0</v>
      </c>
      <c r="K36" s="54">
        <v>0</v>
      </c>
      <c r="L36" s="54">
        <v>0</v>
      </c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277</v>
      </c>
      <c r="D37" s="53">
        <v>431709.8809709273</v>
      </c>
      <c r="E37" s="8">
        <v>0.11739065032144018</v>
      </c>
      <c r="F37" s="8">
        <v>2.2189506872487472E-2</v>
      </c>
      <c r="G37" s="8">
        <v>0.69986440004462191</v>
      </c>
      <c r="H37" s="8">
        <v>9.5846568527459042E-2</v>
      </c>
      <c r="I37" s="8">
        <v>8.3613923637445714E-2</v>
      </c>
      <c r="J37" s="8">
        <v>1.0532368689794437E-2</v>
      </c>
      <c r="K37" s="54">
        <v>0</v>
      </c>
      <c r="L37" s="54">
        <v>0</v>
      </c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44</v>
      </c>
      <c r="D38" s="53">
        <v>60446.013143406599</v>
      </c>
      <c r="E38" s="8">
        <v>0.2049179431648388</v>
      </c>
      <c r="F38" s="8">
        <v>9.0056971253880291E-2</v>
      </c>
      <c r="G38" s="8">
        <v>0.57810417006333625</v>
      </c>
      <c r="H38" s="8">
        <v>2.2427803938218322E-2</v>
      </c>
      <c r="I38" s="8">
        <v>8.5023563849496803E-2</v>
      </c>
      <c r="J38" s="8">
        <v>1.9469547730229388E-2</v>
      </c>
      <c r="K38" s="54">
        <v>0</v>
      </c>
      <c r="L38" s="54">
        <v>0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80</v>
      </c>
      <c r="D39" s="53">
        <v>108757.15620626563</v>
      </c>
      <c r="E39" s="8">
        <v>9.5952445982377094E-2</v>
      </c>
      <c r="F39" s="8">
        <v>4.2654638816651838E-2</v>
      </c>
      <c r="G39" s="8">
        <v>0.65184807047408155</v>
      </c>
      <c r="H39" s="8">
        <v>4.2842012272318659E-2</v>
      </c>
      <c r="I39" s="8">
        <v>0.14004066787474925</v>
      </c>
      <c r="J39" s="8">
        <v>2.666216457982153E-2</v>
      </c>
      <c r="K39" s="54">
        <v>0</v>
      </c>
      <c r="L39" s="54">
        <v>0</v>
      </c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45</v>
      </c>
      <c r="D40" s="53">
        <v>65974.613209620584</v>
      </c>
      <c r="E40" s="8">
        <v>0.22300996610485932</v>
      </c>
      <c r="F40" s="8">
        <v>1.7838021031793112E-2</v>
      </c>
      <c r="G40" s="8">
        <v>0.4571826751535199</v>
      </c>
      <c r="H40" s="8">
        <v>9.0073389940916737E-2</v>
      </c>
      <c r="I40" s="8">
        <v>0.21384711474336154</v>
      </c>
      <c r="J40" s="8">
        <v>4.1728193837411387E-2</v>
      </c>
      <c r="K40" s="54">
        <v>0</v>
      </c>
      <c r="L40" s="54">
        <v>0</v>
      </c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67</v>
      </c>
      <c r="D41" s="53">
        <v>97846.180231560473</v>
      </c>
      <c r="E41" s="8">
        <v>0.17559701735188896</v>
      </c>
      <c r="F41" s="8">
        <v>3.1487474593294311E-2</v>
      </c>
      <c r="G41" s="8">
        <v>0.66843355025388751</v>
      </c>
      <c r="H41" s="8">
        <v>2.532763320810634E-2</v>
      </c>
      <c r="I41" s="8">
        <v>0.12623878535691105</v>
      </c>
      <c r="J41" s="8">
        <v>3.1723836004963417E-2</v>
      </c>
      <c r="K41" s="54">
        <v>0</v>
      </c>
      <c r="L41" s="54">
        <v>0</v>
      </c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85</v>
      </c>
      <c r="D42" s="53">
        <v>130515.2790986789</v>
      </c>
      <c r="E42" s="8">
        <v>0.17451940384241432</v>
      </c>
      <c r="F42" s="8">
        <v>1.574759423205984E-2</v>
      </c>
      <c r="G42" s="8">
        <v>0.61636310344544032</v>
      </c>
      <c r="H42" s="8">
        <v>6.4232585580213483E-2</v>
      </c>
      <c r="I42" s="8">
        <v>0.13721305789085142</v>
      </c>
      <c r="J42" s="8">
        <v>6.9132239160389778E-3</v>
      </c>
      <c r="K42" s="54">
        <v>0</v>
      </c>
      <c r="L42" s="54">
        <v>0</v>
      </c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78</v>
      </c>
      <c r="D43" s="53">
        <v>118760.27321421736</v>
      </c>
      <c r="E43" s="8">
        <v>0.2461652676491661</v>
      </c>
      <c r="F43" s="8">
        <v>1.2690805635135378E-2</v>
      </c>
      <c r="G43" s="8">
        <v>0.56831195650580846</v>
      </c>
      <c r="H43" s="8">
        <v>5.4734397721095264E-2</v>
      </c>
      <c r="I43" s="8">
        <v>0.18175167281833582</v>
      </c>
      <c r="J43" s="54">
        <v>0</v>
      </c>
      <c r="K43" s="54">
        <v>0</v>
      </c>
      <c r="L43" s="54">
        <v>0</v>
      </c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76</v>
      </c>
      <c r="D44" s="53">
        <v>112603.76191598643</v>
      </c>
      <c r="E44" s="8">
        <v>0.18505711987858381</v>
      </c>
      <c r="F44" s="8">
        <v>3.4257978742800538E-2</v>
      </c>
      <c r="G44" s="8">
        <v>0.64517594166911396</v>
      </c>
      <c r="H44" s="8">
        <v>6.4914583857581143E-2</v>
      </c>
      <c r="I44" s="8">
        <v>9.85782409255513E-2</v>
      </c>
      <c r="J44" s="54">
        <v>0</v>
      </c>
      <c r="K44" s="54">
        <v>0</v>
      </c>
      <c r="L44" s="54">
        <v>0</v>
      </c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92</v>
      </c>
      <c r="D45" s="53">
        <v>125984.90149487807</v>
      </c>
      <c r="E45" s="8">
        <v>0.13661331720282133</v>
      </c>
      <c r="F45" s="8">
        <v>5.8817456670081422E-3</v>
      </c>
      <c r="G45" s="8">
        <v>0.73101592732063092</v>
      </c>
      <c r="H45" s="8">
        <v>6.6897569688812081E-2</v>
      </c>
      <c r="I45" s="8">
        <v>8.7142206915365256E-2</v>
      </c>
      <c r="J45" s="54">
        <v>0</v>
      </c>
      <c r="K45" s="54">
        <v>0</v>
      </c>
      <c r="L45" s="54">
        <v>0</v>
      </c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112</v>
      </c>
      <c r="D46" s="53">
        <v>160141.23039159682</v>
      </c>
      <c r="E46" s="8">
        <v>0.13972018679690645</v>
      </c>
      <c r="F46" s="8">
        <v>2.4185368963750186E-2</v>
      </c>
      <c r="G46" s="8">
        <v>0.6801134133811485</v>
      </c>
      <c r="H46" s="8">
        <v>0.10894841182923526</v>
      </c>
      <c r="I46" s="8">
        <v>9.2506582806463206E-2</v>
      </c>
      <c r="J46" s="8">
        <v>6.2756293533705728E-3</v>
      </c>
      <c r="K46" s="54">
        <v>0</v>
      </c>
      <c r="L46" s="54">
        <v>0</v>
      </c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112</v>
      </c>
      <c r="D47" s="53">
        <v>200717.18328455876</v>
      </c>
      <c r="E47" s="8">
        <v>0.11809169823728367</v>
      </c>
      <c r="F47" s="8">
        <v>2.4738008961993466E-2</v>
      </c>
      <c r="G47" s="8">
        <v>0.65507127451385005</v>
      </c>
      <c r="H47" s="8">
        <v>0.10695330123996433</v>
      </c>
      <c r="I47" s="8">
        <v>9.5834392360425472E-2</v>
      </c>
      <c r="J47" s="8">
        <v>1.7646424532877437E-2</v>
      </c>
      <c r="K47" s="54">
        <v>0</v>
      </c>
      <c r="L47" s="54">
        <v>0</v>
      </c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163</v>
      </c>
      <c r="D48" s="53">
        <v>252438.16509002264</v>
      </c>
      <c r="E48" s="13">
        <v>1.616420092338295E-2</v>
      </c>
      <c r="F48" s="8">
        <v>8.4088924556072666E-3</v>
      </c>
      <c r="G48" s="14">
        <v>0.77308728934833748</v>
      </c>
      <c r="H48" s="8">
        <v>0.12683686860600707</v>
      </c>
      <c r="I48" s="8">
        <v>6.9662079000899726E-2</v>
      </c>
      <c r="J48" s="8">
        <v>1.4071509654928887E-2</v>
      </c>
      <c r="K48" s="54">
        <v>0</v>
      </c>
      <c r="L48" s="54">
        <v>0</v>
      </c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628</v>
      </c>
      <c r="D49" s="53">
        <v>929308.42710074759</v>
      </c>
      <c r="E49" s="8">
        <v>0.20098328694975492</v>
      </c>
      <c r="F49" s="8">
        <v>3.1439631188700058E-2</v>
      </c>
      <c r="G49" s="8">
        <v>0.6018763574122844</v>
      </c>
      <c r="H49" s="8">
        <v>5.5905189395271844E-2</v>
      </c>
      <c r="I49" s="8">
        <v>0.13436523560257463</v>
      </c>
      <c r="J49" s="8">
        <v>1.2730583216165169E-2</v>
      </c>
      <c r="K49" s="54">
        <v>0</v>
      </c>
      <c r="L49" s="54">
        <v>0</v>
      </c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33</v>
      </c>
      <c r="D50" s="53">
        <v>42697.403518860701</v>
      </c>
      <c r="E50" s="8">
        <v>0.10248241392902725</v>
      </c>
      <c r="F50" s="54">
        <v>0</v>
      </c>
      <c r="G50" s="8">
        <v>0.45372419646836704</v>
      </c>
      <c r="H50" s="14">
        <v>0.3900139539964354</v>
      </c>
      <c r="I50" s="8">
        <v>5.3779435606170517E-2</v>
      </c>
      <c r="J50" s="54">
        <v>0</v>
      </c>
      <c r="K50" s="54">
        <v>0</v>
      </c>
      <c r="L50" s="54">
        <v>0</v>
      </c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758</v>
      </c>
      <c r="D51" s="53">
        <v>1139049.1886719093</v>
      </c>
      <c r="E51" s="8">
        <v>0.16371566071380536</v>
      </c>
      <c r="F51" s="8">
        <v>2.7514035304368568E-2</v>
      </c>
      <c r="G51" s="8">
        <v>0.64537393995046488</v>
      </c>
      <c r="H51" s="8">
        <v>5.9101088432426362E-2</v>
      </c>
      <c r="I51" s="8">
        <v>0.12304637261057777</v>
      </c>
      <c r="J51" s="8">
        <v>1.3504969315646714E-2</v>
      </c>
      <c r="K51" s="54">
        <v>0</v>
      </c>
      <c r="L51" s="54">
        <v>0</v>
      </c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13</v>
      </c>
      <c r="D52" s="53">
        <v>17973.075739235843</v>
      </c>
      <c r="E52" s="8">
        <v>5.1740256664822605E-2</v>
      </c>
      <c r="F52" s="8">
        <v>5.1740256664822605E-2</v>
      </c>
      <c r="G52" s="13">
        <v>9.2355234489686744E-2</v>
      </c>
      <c r="H52" s="8">
        <v>6.43892734595298E-2</v>
      </c>
      <c r="I52" s="14">
        <v>0.79151523538596091</v>
      </c>
      <c r="J52" s="54">
        <v>0</v>
      </c>
      <c r="K52" s="54">
        <v>0</v>
      </c>
      <c r="L52" s="54">
        <v>0</v>
      </c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778</v>
      </c>
      <c r="D53" s="53">
        <v>1163773.5164515337</v>
      </c>
      <c r="E53" s="8">
        <v>0.16319841382656647</v>
      </c>
      <c r="F53" s="8">
        <v>2.6130434838773354E-2</v>
      </c>
      <c r="G53" s="8">
        <v>0.64688325479728814</v>
      </c>
      <c r="H53" s="8">
        <v>7.116020045221623E-2</v>
      </c>
      <c r="I53" s="8">
        <v>0.11018136094969509</v>
      </c>
      <c r="J53" s="8">
        <v>1.3218056713414689E-2</v>
      </c>
      <c r="K53" s="54">
        <v>0</v>
      </c>
      <c r="L53" s="54">
        <v>0</v>
      </c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724</v>
      </c>
      <c r="D54" s="53">
        <v>1076374.7786672036</v>
      </c>
      <c r="E54" s="8">
        <v>0.15932953748112449</v>
      </c>
      <c r="F54" s="8">
        <v>2.1759757582704268E-2</v>
      </c>
      <c r="G54" s="8">
        <v>0.64999026037971808</v>
      </c>
      <c r="H54" s="8">
        <v>6.3592236492824805E-2</v>
      </c>
      <c r="I54" s="8">
        <v>0.12164315577439529</v>
      </c>
      <c r="J54" s="8">
        <v>1.4291327376765412E-2</v>
      </c>
      <c r="K54" s="54">
        <v>0</v>
      </c>
      <c r="L54" s="54">
        <v>0</v>
      </c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67</v>
      </c>
      <c r="D55" s="53">
        <v>105371.81352356741</v>
      </c>
      <c r="E55" s="8">
        <v>0.18370783610303293</v>
      </c>
      <c r="F55" s="8">
        <v>7.5145193708040306E-2</v>
      </c>
      <c r="G55" s="8">
        <v>0.52056032165685906</v>
      </c>
      <c r="H55" s="8">
        <v>0.14731217012759934</v>
      </c>
      <c r="I55" s="8">
        <v>0.10931280288321314</v>
      </c>
      <c r="J55" s="54">
        <v>0</v>
      </c>
      <c r="K55" s="54">
        <v>0</v>
      </c>
      <c r="L55" s="54">
        <v>0</v>
      </c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12</v>
      </c>
      <c r="D56" s="53">
        <v>16815.802450553347</v>
      </c>
      <c r="E56" s="8">
        <v>5.5301051171290264E-2</v>
      </c>
      <c r="F56" s="8">
        <v>5.5301051171290264E-2</v>
      </c>
      <c r="G56" s="13">
        <v>9.8711175353002834E-2</v>
      </c>
      <c r="H56" s="54">
        <v>0</v>
      </c>
      <c r="I56" s="14">
        <v>0.84598777347570686</v>
      </c>
      <c r="J56" s="54">
        <v>0</v>
      </c>
      <c r="K56" s="54">
        <v>0</v>
      </c>
      <c r="L56" s="54">
        <v>0</v>
      </c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746</v>
      </c>
      <c r="D57" s="53">
        <v>1122233.3862213562</v>
      </c>
      <c r="E57" s="8">
        <v>0.16534017008877522</v>
      </c>
      <c r="F57" s="8">
        <v>2.7097668285488603E-2</v>
      </c>
      <c r="G57" s="8">
        <v>0.6535652601957983</v>
      </c>
      <c r="H57" s="8">
        <v>5.9986672696710867E-2</v>
      </c>
      <c r="I57" s="8">
        <v>0.11221365284877556</v>
      </c>
      <c r="J57" s="8">
        <v>1.370733087332354E-2</v>
      </c>
      <c r="K57" s="54">
        <v>0</v>
      </c>
      <c r="L57" s="54">
        <v>0</v>
      </c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32</v>
      </c>
      <c r="D58" s="53">
        <v>41540.130230178205</v>
      </c>
      <c r="E58" s="8">
        <v>0.10533748827623296</v>
      </c>
      <c r="F58" s="54">
        <v>0</v>
      </c>
      <c r="G58" s="8">
        <v>0.46636457313768015</v>
      </c>
      <c r="H58" s="14">
        <v>0.3730202528790485</v>
      </c>
      <c r="I58" s="8">
        <v>5.5277685707038685E-2</v>
      </c>
      <c r="J58" s="54">
        <v>0</v>
      </c>
      <c r="K58" s="54">
        <v>0</v>
      </c>
      <c r="L58" s="54">
        <v>0</v>
      </c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</v>
      </c>
      <c r="D59" s="53">
        <v>1157.2732886824974</v>
      </c>
      <c r="E59" s="54">
        <v>0</v>
      </c>
      <c r="F59" s="54">
        <v>0</v>
      </c>
      <c r="G59" s="54">
        <v>0</v>
      </c>
      <c r="H59" s="8">
        <v>1</v>
      </c>
      <c r="I59" s="54">
        <v>0</v>
      </c>
      <c r="J59" s="54">
        <v>0</v>
      </c>
      <c r="K59" s="54">
        <v>0</v>
      </c>
      <c r="L59" s="54">
        <v>0</v>
      </c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</v>
      </c>
      <c r="D60" s="53">
        <v>1157.2732886824974</v>
      </c>
      <c r="E60" s="54">
        <v>0</v>
      </c>
      <c r="F60" s="54">
        <v>0</v>
      </c>
      <c r="G60" s="54">
        <v>0</v>
      </c>
      <c r="H60" s="8">
        <v>1</v>
      </c>
      <c r="I60" s="54">
        <v>0</v>
      </c>
      <c r="J60" s="54">
        <v>0</v>
      </c>
      <c r="K60" s="54">
        <v>0</v>
      </c>
      <c r="L60" s="54">
        <v>0</v>
      </c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790</v>
      </c>
      <c r="D61" s="53">
        <v>1180589.3189020865</v>
      </c>
      <c r="E61" s="8">
        <v>0.16166157056846037</v>
      </c>
      <c r="F61" s="8">
        <v>2.6545928451797637E-2</v>
      </c>
      <c r="G61" s="8">
        <v>0.63907532934068956</v>
      </c>
      <c r="H61" s="8">
        <v>7.0146625406273061E-2</v>
      </c>
      <c r="I61" s="8">
        <v>0.1206618685036636</v>
      </c>
      <c r="J61" s="8">
        <v>1.3029784443867402E-2</v>
      </c>
      <c r="K61" s="54">
        <v>0</v>
      </c>
      <c r="L61" s="54">
        <v>0</v>
      </c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591</v>
      </c>
      <c r="D62" s="53">
        <v>869160.6384074497</v>
      </c>
      <c r="E62" s="8">
        <v>0.118344609095225</v>
      </c>
      <c r="F62" s="8">
        <v>2.7577038841458474E-2</v>
      </c>
      <c r="G62" s="8">
        <v>0.7118147154509562</v>
      </c>
      <c r="H62" s="8">
        <v>7.777281936558271E-2</v>
      </c>
      <c r="I62" s="8">
        <v>8.8194743017183719E-2</v>
      </c>
      <c r="J62" s="8">
        <v>1.0218166182187351E-2</v>
      </c>
      <c r="K62" s="54">
        <v>0</v>
      </c>
      <c r="L62" s="54">
        <v>0</v>
      </c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200</v>
      </c>
      <c r="D63" s="53">
        <v>312585.95378332067</v>
      </c>
      <c r="E63" s="14">
        <v>0.28150800262052511</v>
      </c>
      <c r="F63" s="8">
        <v>2.3580595405805191E-2</v>
      </c>
      <c r="G63" s="13">
        <v>0.43445386345932424</v>
      </c>
      <c r="H63" s="8">
        <v>5.2384172966286349E-2</v>
      </c>
      <c r="I63" s="8">
        <v>0.21049158867453832</v>
      </c>
      <c r="J63" s="8">
        <v>2.0799387883787771E-2</v>
      </c>
      <c r="K63" s="54">
        <v>0</v>
      </c>
      <c r="L63" s="54">
        <v>0</v>
      </c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114</v>
      </c>
      <c r="D64" s="53">
        <v>173498.23589374297</v>
      </c>
      <c r="E64" s="13">
        <v>1.9116813031441908E-2</v>
      </c>
      <c r="F64" s="8">
        <v>1.5667879713313914E-2</v>
      </c>
      <c r="G64" s="8">
        <v>0.72322195323706484</v>
      </c>
      <c r="H64" s="8">
        <v>0.12761282351139691</v>
      </c>
      <c r="I64" s="8">
        <v>0.1139688031431409</v>
      </c>
      <c r="J64" s="8">
        <v>6.4397830634003303E-3</v>
      </c>
      <c r="K64" s="54">
        <v>0</v>
      </c>
      <c r="L64" s="54">
        <v>0</v>
      </c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677</v>
      </c>
      <c r="D65" s="53">
        <v>1008248.3562970274</v>
      </c>
      <c r="E65" s="8">
        <v>0.18600495501124917</v>
      </c>
      <c r="F65" s="8">
        <v>2.8387341195569613E-2</v>
      </c>
      <c r="G65" s="8">
        <v>0.62386193919257915</v>
      </c>
      <c r="H65" s="8">
        <v>6.1325198159303512E-2</v>
      </c>
      <c r="I65" s="8">
        <v>0.12167510722506578</v>
      </c>
      <c r="J65" s="8">
        <v>1.414882876018839E-2</v>
      </c>
      <c r="K65" s="54">
        <v>0</v>
      </c>
      <c r="L65" s="54">
        <v>0</v>
      </c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0</v>
      </c>
      <c r="D66" s="53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791</v>
      </c>
      <c r="D67" s="53">
        <v>1181746.592190769</v>
      </c>
      <c r="E67" s="8">
        <v>0.16150325691757986</v>
      </c>
      <c r="F67" s="8">
        <v>2.6519932274509238E-2</v>
      </c>
      <c r="G67" s="8">
        <v>0.63844948889994757</v>
      </c>
      <c r="H67" s="8">
        <v>7.1057222043419854E-2</v>
      </c>
      <c r="I67" s="8">
        <v>0.12054370547420824</v>
      </c>
      <c r="J67" s="8">
        <v>1.3017024498889498E-2</v>
      </c>
      <c r="K67" s="54">
        <v>0</v>
      </c>
      <c r="L67" s="54">
        <v>0</v>
      </c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334</v>
      </c>
      <c r="D68" s="53">
        <v>463902.06310147105</v>
      </c>
      <c r="E68" s="8">
        <v>0.1988244359903939</v>
      </c>
      <c r="F68" s="8">
        <v>1.8423263573170593E-2</v>
      </c>
      <c r="G68" s="8">
        <v>0.58652898306516188</v>
      </c>
      <c r="H68" s="8">
        <v>3.0737885634713122E-2</v>
      </c>
      <c r="I68" s="8">
        <v>0.17666397824202967</v>
      </c>
      <c r="J68" s="8">
        <v>1.3857364690167255E-2</v>
      </c>
      <c r="K68" s="54">
        <v>0</v>
      </c>
      <c r="L68" s="54">
        <v>0</v>
      </c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89</v>
      </c>
      <c r="D69" s="53">
        <v>135974.75923696515</v>
      </c>
      <c r="E69" s="13">
        <v>1.4359319463074328E-2</v>
      </c>
      <c r="F69" s="8">
        <v>2.171275738727103E-2</v>
      </c>
      <c r="G69" s="8">
        <v>0.78863885567851877</v>
      </c>
      <c r="H69" s="8">
        <v>0.10858464247526635</v>
      </c>
      <c r="I69" s="8">
        <v>0.11605151735657594</v>
      </c>
      <c r="J69" s="8">
        <v>8.2169000137094737E-3</v>
      </c>
      <c r="K69" s="54">
        <v>0</v>
      </c>
      <c r="L69" s="54">
        <v>0</v>
      </c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66</v>
      </c>
      <c r="D70" s="53">
        <v>104822.24264095046</v>
      </c>
      <c r="E70" s="8">
        <v>0.11899800043198377</v>
      </c>
      <c r="F70" s="8">
        <v>4.548220834603578E-2</v>
      </c>
      <c r="G70" s="8">
        <v>0.75137496790020686</v>
      </c>
      <c r="H70" s="8">
        <v>4.4213461167979501E-2</v>
      </c>
      <c r="I70" s="8">
        <v>3.993136215379374E-2</v>
      </c>
      <c r="J70" s="54">
        <v>0</v>
      </c>
      <c r="K70" s="54">
        <v>0</v>
      </c>
      <c r="L70" s="54">
        <v>0</v>
      </c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86</v>
      </c>
      <c r="D71" s="53">
        <v>141100.02813262257</v>
      </c>
      <c r="E71" s="8">
        <v>6.1928286543989318E-2</v>
      </c>
      <c r="F71" s="54">
        <v>0</v>
      </c>
      <c r="G71" s="14">
        <v>0.8454766433476596</v>
      </c>
      <c r="H71" s="8">
        <v>6.0746199191779704E-2</v>
      </c>
      <c r="I71" s="8">
        <v>3.1848870916571112E-2</v>
      </c>
      <c r="J71" s="54">
        <v>0</v>
      </c>
      <c r="K71" s="54">
        <v>0</v>
      </c>
      <c r="L71" s="54">
        <v>0</v>
      </c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46</v>
      </c>
      <c r="D72" s="53">
        <v>84187.967312443914</v>
      </c>
      <c r="E72" s="8">
        <v>0.36263451055055762</v>
      </c>
      <c r="F72" s="8">
        <v>7.2784571296341707E-2</v>
      </c>
      <c r="G72" s="8">
        <v>0.47396506655625886</v>
      </c>
      <c r="H72" s="8">
        <v>3.6883813929309131E-2</v>
      </c>
      <c r="I72" s="8">
        <v>5.2452951723863016E-2</v>
      </c>
      <c r="J72" s="8">
        <v>3.1701149068906115E-2</v>
      </c>
      <c r="K72" s="54">
        <v>0</v>
      </c>
      <c r="L72" s="54">
        <v>0</v>
      </c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74</v>
      </c>
      <c r="D73" s="53">
        <v>107182.59634435306</v>
      </c>
      <c r="E73" s="8">
        <v>0.14108672332561331</v>
      </c>
      <c r="F73" s="8">
        <v>1.0892033094372262E-2</v>
      </c>
      <c r="G73" s="8">
        <v>0.45703618199007812</v>
      </c>
      <c r="H73" s="14">
        <v>0.30807578663469209</v>
      </c>
      <c r="I73" s="8">
        <v>0.10569619599829744</v>
      </c>
      <c r="J73" s="8">
        <v>4.8218816736680929E-2</v>
      </c>
      <c r="K73" s="54">
        <v>0</v>
      </c>
      <c r="L73" s="54">
        <v>0</v>
      </c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96</v>
      </c>
      <c r="D74" s="53">
        <v>144576.93542196404</v>
      </c>
      <c r="E74" s="8">
        <v>0.20615410376738116</v>
      </c>
      <c r="F74" s="8">
        <v>5.38003800834767E-2</v>
      </c>
      <c r="G74" s="8">
        <v>0.61014197179216223</v>
      </c>
      <c r="H74" s="8">
        <v>3.8845132745453523E-2</v>
      </c>
      <c r="I74" s="8">
        <v>0.14036111894440276</v>
      </c>
      <c r="J74" s="54">
        <v>0</v>
      </c>
      <c r="K74" s="54">
        <v>0</v>
      </c>
      <c r="L74" s="54">
        <v>0</v>
      </c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L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9" display="Vissza" xr:uid="{989AFE4E-9C2E-481D-B9E3-37B701715337}"/>
  </hyperlinks>
  <pageMargins left="0.75" right="0.75" top="1" bottom="1" header="0.5" footer="0.5"/>
  <pageSetup orientation="portrait" horizontalDpi="300" verticalDpi="300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0E16-58FE-476D-96CC-E0233B8D0033}">
  <sheetPr codeName="Munka11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6" width="10" style="1" customWidth="1"/>
    <col min="7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409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394</v>
      </c>
      <c r="D4" s="53">
        <v>602060.78557281615</v>
      </c>
      <c r="E4" s="8">
        <v>0.27445068689419982</v>
      </c>
      <c r="F4" s="8">
        <v>0.72554931310580006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97</v>
      </c>
      <c r="D5" s="53">
        <v>161623.8949094975</v>
      </c>
      <c r="E5" s="8">
        <v>0.23930336489134849</v>
      </c>
      <c r="F5" s="8">
        <v>0.76069663510865126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117</v>
      </c>
      <c r="D6" s="53">
        <v>173193.7258040795</v>
      </c>
      <c r="E6" s="8">
        <v>0.26347824116234009</v>
      </c>
      <c r="F6" s="8">
        <v>0.73652175883766002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107</v>
      </c>
      <c r="D7" s="53">
        <v>139972.83035695722</v>
      </c>
      <c r="E7" s="8">
        <v>0.23580867531411193</v>
      </c>
      <c r="F7" s="8">
        <v>0.76419132468588868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73</v>
      </c>
      <c r="D8" s="53">
        <v>127270.33450228175</v>
      </c>
      <c r="E8" s="8">
        <v>0.37651561520270088</v>
      </c>
      <c r="F8" s="8">
        <v>0.62348438479729984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289</v>
      </c>
      <c r="D9" s="53">
        <v>433870.12241719925</v>
      </c>
      <c r="E9" s="8">
        <v>0.27669595911181777</v>
      </c>
      <c r="F9" s="8">
        <v>0.72330404088818157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105</v>
      </c>
      <c r="D10" s="53">
        <v>168190.66315561667</v>
      </c>
      <c r="E10" s="8">
        <v>0.26865870942267728</v>
      </c>
      <c r="F10" s="8">
        <v>0.73134129057732311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70</v>
      </c>
      <c r="D11" s="53">
        <v>119266.84043254251</v>
      </c>
      <c r="E11" s="8">
        <v>0.22654637359702562</v>
      </c>
      <c r="F11" s="8">
        <v>0.7734536264029741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132</v>
      </c>
      <c r="D12" s="53">
        <v>195122.76731024668</v>
      </c>
      <c r="E12" s="8">
        <v>0.28791521713328655</v>
      </c>
      <c r="F12" s="8">
        <v>0.71208478286671317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99</v>
      </c>
      <c r="D13" s="53">
        <v>161700.94403681083</v>
      </c>
      <c r="E13" s="8">
        <v>0.27386114172207721</v>
      </c>
      <c r="F13" s="8">
        <v>0.72613885827792313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17</v>
      </c>
      <c r="D14" s="53">
        <v>28214.495705501802</v>
      </c>
      <c r="E14" s="8">
        <v>0.25769955937554123</v>
      </c>
      <c r="F14" s="8">
        <v>0.74230044062445866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27</v>
      </c>
      <c r="D15" s="53">
        <v>42357.054476954952</v>
      </c>
      <c r="E15" s="8">
        <v>0.27522385237300601</v>
      </c>
      <c r="F15" s="8">
        <v>0.72477614762699394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49</v>
      </c>
      <c r="D16" s="53">
        <v>55398.683610759326</v>
      </c>
      <c r="E16" s="8">
        <v>0.33981984491828798</v>
      </c>
      <c r="F16" s="8">
        <v>0.66018015508171146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64</v>
      </c>
      <c r="D17" s="53">
        <v>105117.47755455323</v>
      </c>
      <c r="E17" s="8">
        <v>0.23268330122834413</v>
      </c>
      <c r="F17" s="8">
        <v>0.7673166987716562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110</v>
      </c>
      <c r="D18" s="53">
        <v>172146.59021913385</v>
      </c>
      <c r="E18" s="8">
        <v>0.22307584680085046</v>
      </c>
      <c r="F18" s="8">
        <v>0.77692415319914909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147</v>
      </c>
      <c r="D19" s="53">
        <v>223988.34824511659</v>
      </c>
      <c r="E19" s="8">
        <v>0.37142811387079999</v>
      </c>
      <c r="F19" s="8">
        <v>0.62857188612919956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72</v>
      </c>
      <c r="D20" s="53">
        <v>99770.367007299414</v>
      </c>
      <c r="E20" s="8">
        <v>0.18183350779454352</v>
      </c>
      <c r="F20" s="8">
        <v>0.81816649220545623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</v>
      </c>
      <c r="D21" s="53">
        <v>1038.0025467130527</v>
      </c>
      <c r="E21" s="8">
        <v>1</v>
      </c>
      <c r="F21" s="54">
        <v>0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328</v>
      </c>
      <c r="D22" s="53">
        <v>494802.68503962638</v>
      </c>
      <c r="E22" s="8">
        <v>0.27031342548621057</v>
      </c>
      <c r="F22" s="8">
        <v>0.72968657451378871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66</v>
      </c>
      <c r="D23" s="53">
        <v>107258.10053318964</v>
      </c>
      <c r="E23" s="8">
        <v>0.29353668639640457</v>
      </c>
      <c r="F23" s="8">
        <v>0.70646331360359582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118</v>
      </c>
      <c r="D24" s="53">
        <v>172557.13773689436</v>
      </c>
      <c r="E24" s="8">
        <v>0.23291364458257718</v>
      </c>
      <c r="F24" s="8">
        <v>0.7670863554174232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87</v>
      </c>
      <c r="D25" s="53">
        <v>166887.85109370956</v>
      </c>
      <c r="E25" s="8">
        <v>0.27085532189194539</v>
      </c>
      <c r="F25" s="8">
        <v>0.72914467810805439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114</v>
      </c>
      <c r="D26" s="53">
        <v>157307.59581338518</v>
      </c>
      <c r="E26" s="8">
        <v>0.37106113445209343</v>
      </c>
      <c r="F26" s="8">
        <v>0.62893886554790723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75</v>
      </c>
      <c r="D27" s="53">
        <v>105308.20092882683</v>
      </c>
      <c r="E27" s="8">
        <v>0.20389567503586215</v>
      </c>
      <c r="F27" s="8">
        <v>0.79610432496413819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32</v>
      </c>
      <c r="D28" s="53">
        <v>30971.113191562719</v>
      </c>
      <c r="E28" s="8">
        <v>0.48257936399621459</v>
      </c>
      <c r="F28" s="8">
        <v>0.51742063600378563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94</v>
      </c>
      <c r="D29" s="53">
        <v>92713.294301051239</v>
      </c>
      <c r="E29" s="8">
        <v>0.22896568227084044</v>
      </c>
      <c r="F29" s="8">
        <v>0.77103431772916042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185</v>
      </c>
      <c r="D30" s="53">
        <v>232644.06252481407</v>
      </c>
      <c r="E30" s="8">
        <v>0.25597303832423796</v>
      </c>
      <c r="F30" s="8">
        <v>0.74402696167576177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83</v>
      </c>
      <c r="D31" s="53">
        <v>245732.31555538805</v>
      </c>
      <c r="E31" s="8">
        <v>0.28287368582918859</v>
      </c>
      <c r="F31" s="8">
        <v>0.71712631417081174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308</v>
      </c>
      <c r="D32" s="53">
        <v>479822.58867703378</v>
      </c>
      <c r="E32" s="8">
        <v>0.28680127833532632</v>
      </c>
      <c r="F32" s="8">
        <v>0.71319872166467269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86</v>
      </c>
      <c r="D33" s="53">
        <v>122238.19689578244</v>
      </c>
      <c r="E33" s="8">
        <v>0.22597080983886181</v>
      </c>
      <c r="F33" s="8">
        <v>0.77402919016113858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71</v>
      </c>
      <c r="D34" s="53">
        <v>107680.1831015982</v>
      </c>
      <c r="E34" s="8">
        <v>0.38478001353176583</v>
      </c>
      <c r="F34" s="8">
        <v>0.61521998646823473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73</v>
      </c>
      <c r="D35" s="53">
        <v>103287.66370804685</v>
      </c>
      <c r="E35" s="8">
        <v>0.18477831045721291</v>
      </c>
      <c r="F35" s="8">
        <v>0.81522168954278773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101</v>
      </c>
      <c r="D36" s="53">
        <v>150541.03199839144</v>
      </c>
      <c r="E36" s="8">
        <v>0.30637392447579703</v>
      </c>
      <c r="F36" s="8">
        <v>0.69362607552420352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149</v>
      </c>
      <c r="D37" s="53">
        <v>240551.90676477944</v>
      </c>
      <c r="E37" s="8">
        <v>0.24358837088683999</v>
      </c>
      <c r="F37" s="8">
        <v>0.75641162911316007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21</v>
      </c>
      <c r="D38" s="53">
        <v>28336.965167868821</v>
      </c>
      <c r="E38" s="8">
        <v>0.4500421043443073</v>
      </c>
      <c r="F38" s="8">
        <v>0.54995789565569264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</v>
      </c>
      <c r="D39" s="53">
        <v>51255.304362042451</v>
      </c>
      <c r="E39" s="8">
        <v>0.45409545254200145</v>
      </c>
      <c r="F39" s="8">
        <v>0.54590454745799855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17</v>
      </c>
      <c r="D40" s="53">
        <v>28087.913571686979</v>
      </c>
      <c r="E40" s="8">
        <v>0.19245125604652069</v>
      </c>
      <c r="F40" s="8">
        <v>0.80754874395347942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36</v>
      </c>
      <c r="D41" s="53">
        <v>58101.70237163244</v>
      </c>
      <c r="E41" s="8">
        <v>0.22451936257466604</v>
      </c>
      <c r="F41" s="8">
        <v>0.77548063742533402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37</v>
      </c>
      <c r="D42" s="53">
        <v>45185.961336414461</v>
      </c>
      <c r="E42" s="8">
        <v>0.13367786435022677</v>
      </c>
      <c r="F42" s="8">
        <v>0.86632213564977323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41</v>
      </c>
      <c r="D43" s="53">
        <v>71575.16955662999</v>
      </c>
      <c r="E43" s="8">
        <v>0.2976915771184887</v>
      </c>
      <c r="F43" s="8">
        <v>0.70230842288151119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39</v>
      </c>
      <c r="D44" s="53">
        <v>50708.644125765233</v>
      </c>
      <c r="E44" s="8">
        <v>0.29336305020225489</v>
      </c>
      <c r="F44" s="8">
        <v>0.70663694979774516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40</v>
      </c>
      <c r="D45" s="53">
        <v>50293.464130382788</v>
      </c>
      <c r="E45" s="8">
        <v>0.27573086679571657</v>
      </c>
      <c r="F45" s="8">
        <v>0.72426913320428288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54</v>
      </c>
      <c r="D46" s="53">
        <v>79902.593893910947</v>
      </c>
      <c r="E46" s="8">
        <v>0.24216610389112375</v>
      </c>
      <c r="F46" s="8">
        <v>0.75783389610887619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76</v>
      </c>
      <c r="D47" s="53">
        <v>138613.06705648202</v>
      </c>
      <c r="E47" s="8">
        <v>0.25478814275889305</v>
      </c>
      <c r="F47" s="8">
        <v>0.74521185724110661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70</v>
      </c>
      <c r="D48" s="53">
        <v>104470.93437808981</v>
      </c>
      <c r="E48" s="8">
        <v>0.29974370641778791</v>
      </c>
      <c r="F48" s="8">
        <v>0.70025629358221164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324</v>
      </c>
      <c r="D49" s="53">
        <v>497589.85119472642</v>
      </c>
      <c r="E49" s="8">
        <v>0.26914031857272358</v>
      </c>
      <c r="F49" s="8">
        <v>0.73085968142727575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33</v>
      </c>
      <c r="D50" s="53">
        <v>46454.295093784924</v>
      </c>
      <c r="E50" s="8">
        <v>0.32705580985901617</v>
      </c>
      <c r="F50" s="8">
        <v>0.67294419014098383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361</v>
      </c>
      <c r="D51" s="53">
        <v>555606.490479031</v>
      </c>
      <c r="E51" s="8">
        <v>0.27005236911438874</v>
      </c>
      <c r="F51" s="8">
        <v>0.7299476308856111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25</v>
      </c>
      <c r="D52" s="53">
        <v>34249.897600003213</v>
      </c>
      <c r="E52" s="8">
        <v>0.22771899107511603</v>
      </c>
      <c r="F52" s="8">
        <v>0.77228100892488394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369</v>
      </c>
      <c r="D53" s="53">
        <v>567810.88797281263</v>
      </c>
      <c r="E53" s="8">
        <v>0.27726950532544287</v>
      </c>
      <c r="F53" s="8">
        <v>0.72273049467455719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358</v>
      </c>
      <c r="D54" s="53">
        <v>549610.09659663879</v>
      </c>
      <c r="E54" s="8">
        <v>0.26628344456719505</v>
      </c>
      <c r="F54" s="8">
        <v>0.73371655543280445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36</v>
      </c>
      <c r="D55" s="53">
        <v>52450.688976177349</v>
      </c>
      <c r="E55" s="8">
        <v>0.36003200015992332</v>
      </c>
      <c r="F55" s="8">
        <v>0.63996799984007657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13</v>
      </c>
      <c r="D56" s="53">
        <v>16492.273107891408</v>
      </c>
      <c r="E56" s="8">
        <v>0.18759016327400763</v>
      </c>
      <c r="F56" s="8">
        <v>0.81240983672599232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348</v>
      </c>
      <c r="D57" s="53">
        <v>539114.21737113944</v>
      </c>
      <c r="E57" s="8">
        <v>0.27257500564664422</v>
      </c>
      <c r="F57" s="8">
        <v>0.72742499435335584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21</v>
      </c>
      <c r="D58" s="53">
        <v>28696.670601673115</v>
      </c>
      <c r="E58" s="8">
        <v>0.36546341309316188</v>
      </c>
      <c r="F58" s="8">
        <v>0.63453658690683812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12</v>
      </c>
      <c r="D59" s="53">
        <v>17757.624492111809</v>
      </c>
      <c r="E59" s="8">
        <v>0.2649883672740222</v>
      </c>
      <c r="F59" s="8">
        <v>0.73501163272597803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12</v>
      </c>
      <c r="D60" s="53">
        <v>17757.624492111809</v>
      </c>
      <c r="E60" s="8">
        <v>0.2649883672740222</v>
      </c>
      <c r="F60" s="8">
        <v>0.73501163272597803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382</v>
      </c>
      <c r="D61" s="53">
        <v>584303.16108070407</v>
      </c>
      <c r="E61" s="8">
        <v>0.2747382573367913</v>
      </c>
      <c r="F61" s="8">
        <v>0.72526174266320875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266</v>
      </c>
      <c r="D62" s="53">
        <v>391923.97092981864</v>
      </c>
      <c r="E62" s="8">
        <v>0.23438424591943888</v>
      </c>
      <c r="F62" s="8">
        <v>0.76561575408056115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128</v>
      </c>
      <c r="D63" s="53">
        <v>210136.81464299734</v>
      </c>
      <c r="E63" s="8">
        <v>0.34917818609290741</v>
      </c>
      <c r="F63" s="8">
        <v>0.65082181390709226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37</v>
      </c>
      <c r="D64" s="53">
        <v>61654.791969587764</v>
      </c>
      <c r="E64" s="8">
        <v>0.22678909246767465</v>
      </c>
      <c r="F64" s="8">
        <v>0.77321090753232558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357</v>
      </c>
      <c r="D65" s="53">
        <v>540405.99360322813</v>
      </c>
      <c r="E65" s="8">
        <v>0.27988838692730461</v>
      </c>
      <c r="F65" s="8">
        <v>0.72011161307269522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222</v>
      </c>
      <c r="D66" s="53">
        <v>323882.9231142209</v>
      </c>
      <c r="E66" s="8">
        <v>0.29974895387039924</v>
      </c>
      <c r="F66" s="8">
        <v>0.7002510461296011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172</v>
      </c>
      <c r="D67" s="53">
        <v>278177.86245859502</v>
      </c>
      <c r="E67" s="8">
        <v>0.24499587483418214</v>
      </c>
      <c r="F67" s="8">
        <v>0.75500412516581794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163</v>
      </c>
      <c r="D68" s="53">
        <v>241433.96237216276</v>
      </c>
      <c r="E68" s="8">
        <v>0.30241943006228739</v>
      </c>
      <c r="F68" s="8">
        <v>0.69758056993771267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46</v>
      </c>
      <c r="D69" s="53">
        <v>69228.968991520072</v>
      </c>
      <c r="E69" s="8">
        <v>0.12262351332787641</v>
      </c>
      <c r="F69" s="8">
        <v>0.87737648667212365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5</v>
      </c>
      <c r="D70" s="53">
        <v>9555.5510828205879</v>
      </c>
      <c r="E70" s="8">
        <v>0.1345255631976878</v>
      </c>
      <c r="F70" s="8">
        <v>0.86547443680231229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12</v>
      </c>
      <c r="D71" s="53">
        <v>21391.485621740256</v>
      </c>
      <c r="E71" s="8">
        <v>0.20541003036338931</v>
      </c>
      <c r="F71" s="8">
        <v>0.79458996963661077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34</v>
      </c>
      <c r="D72" s="53">
        <v>52100.882105869816</v>
      </c>
      <c r="E72" s="8">
        <v>0.14083308258184118</v>
      </c>
      <c r="F72" s="8">
        <v>0.85916691741815887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46</v>
      </c>
      <c r="D73" s="53">
        <v>70676.733834231447</v>
      </c>
      <c r="E73" s="14">
        <v>0.61011245573916228</v>
      </c>
      <c r="F73" s="13">
        <v>0.38988754426083749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88</v>
      </c>
      <c r="D74" s="53">
        <v>137673.20156447115</v>
      </c>
      <c r="E74" s="8">
        <v>0.20043697728590551</v>
      </c>
      <c r="F74" s="8">
        <v>0.7995630227140943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5" display="Vissza" xr:uid="{A5786856-FC18-4B48-9FB3-BFA174F05344}"/>
  </hyperlinks>
  <pageMargins left="0.75" right="0.75" top="1" bottom="1" header="0.5" footer="0.5"/>
  <pageSetup orientation="portrait" horizontalDpi="300" verticalDpi="300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B6E06-4B63-46EF-95C3-19311C021650}">
  <sheetPr codeName="Munka12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6" width="10" style="1" customWidth="1"/>
    <col min="7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410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414</v>
      </c>
      <c r="D4" s="53">
        <v>646612.62131119694</v>
      </c>
      <c r="E4" s="8">
        <v>0.32335271943562754</v>
      </c>
      <c r="F4" s="8">
        <v>0.67664728056437051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93</v>
      </c>
      <c r="D5" s="53">
        <v>158071.56364786139</v>
      </c>
      <c r="E5" s="8">
        <v>0.31929752010761508</v>
      </c>
      <c r="F5" s="8">
        <v>0.68070247989238486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133</v>
      </c>
      <c r="D6" s="53">
        <v>189201.65353730545</v>
      </c>
      <c r="E6" s="8">
        <v>0.31194170117348424</v>
      </c>
      <c r="F6" s="8">
        <v>0.68805829882651592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108</v>
      </c>
      <c r="D7" s="53">
        <v>156269.53605563455</v>
      </c>
      <c r="E7" s="8">
        <v>0.28191578418249202</v>
      </c>
      <c r="F7" s="8">
        <v>0.71808421581750848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80</v>
      </c>
      <c r="D8" s="53">
        <v>143069.86807039447</v>
      </c>
      <c r="E8" s="8">
        <v>0.38818346258998637</v>
      </c>
      <c r="F8" s="8">
        <v>0.61181653741001407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301</v>
      </c>
      <c r="D9" s="53">
        <v>442683.97827708698</v>
      </c>
      <c r="E9" s="8">
        <v>0.34444862394716447</v>
      </c>
      <c r="F9" s="8">
        <v>0.65555137605283587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113</v>
      </c>
      <c r="D10" s="53">
        <v>203928.64303410877</v>
      </c>
      <c r="E10" s="8">
        <v>0.27755817681731354</v>
      </c>
      <c r="F10" s="8">
        <v>0.72244182318268624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65</v>
      </c>
      <c r="D11" s="53">
        <v>113324.57832862926</v>
      </c>
      <c r="E11" s="8">
        <v>0.37944830015438941</v>
      </c>
      <c r="F11" s="8">
        <v>0.62055169984561043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145</v>
      </c>
      <c r="D12" s="53">
        <v>203801.01529659715</v>
      </c>
      <c r="E12" s="8">
        <v>0.36089826159627103</v>
      </c>
      <c r="F12" s="8">
        <v>0.63910173840372864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108</v>
      </c>
      <c r="D13" s="53">
        <v>198594.44755988559</v>
      </c>
      <c r="E13" s="8">
        <v>0.28046998139616353</v>
      </c>
      <c r="F13" s="8">
        <v>0.7195300186038367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17</v>
      </c>
      <c r="D14" s="53">
        <v>28671.706310967067</v>
      </c>
      <c r="E14" s="8">
        <v>0.1966484458268675</v>
      </c>
      <c r="F14" s="8">
        <v>0.80335155417313264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28</v>
      </c>
      <c r="D15" s="53">
        <v>44746.985319232102</v>
      </c>
      <c r="E15" s="8">
        <v>0.166961854669857</v>
      </c>
      <c r="F15" s="8">
        <v>0.83303814533014309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51</v>
      </c>
      <c r="D16" s="53">
        <v>57473.888495884843</v>
      </c>
      <c r="E16" s="8">
        <v>0.41275494387199851</v>
      </c>
      <c r="F16" s="8">
        <v>0.58724505612800149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63</v>
      </c>
      <c r="D17" s="53">
        <v>99078.110860857691</v>
      </c>
      <c r="E17" s="8">
        <v>0.29492593947739781</v>
      </c>
      <c r="F17" s="8">
        <v>0.70507406052260235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111</v>
      </c>
      <c r="D18" s="53">
        <v>182101.02284473344</v>
      </c>
      <c r="E18" s="13">
        <v>0.14858844972094001</v>
      </c>
      <c r="F18" s="14">
        <v>0.8514115502790599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155</v>
      </c>
      <c r="D19" s="53">
        <v>241939.32191968316</v>
      </c>
      <c r="E19" s="8">
        <v>0.4096441002788046</v>
      </c>
      <c r="F19" s="8">
        <v>0.59035589972119495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83</v>
      </c>
      <c r="D20" s="53">
        <v>121440.39617940999</v>
      </c>
      <c r="E20" s="8">
        <v>0.42524853497131349</v>
      </c>
      <c r="F20" s="8">
        <v>0.57475146502868668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2053.7695065117036</v>
      </c>
      <c r="E21" s="8">
        <v>1</v>
      </c>
      <c r="F21" s="54">
        <v>0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351</v>
      </c>
      <c r="D22" s="53">
        <v>543076.10837392055</v>
      </c>
      <c r="E22" s="8">
        <v>0.32665771625498463</v>
      </c>
      <c r="F22" s="8">
        <v>0.67334228374501504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63</v>
      </c>
      <c r="D23" s="53">
        <v>103536.51293727524</v>
      </c>
      <c r="E23" s="8">
        <v>0.30601714612023312</v>
      </c>
      <c r="F23" s="8">
        <v>0.69398285387976699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112</v>
      </c>
      <c r="D24" s="53">
        <v>164316.3614528577</v>
      </c>
      <c r="E24" s="13">
        <v>0.1714510740768681</v>
      </c>
      <c r="F24" s="14">
        <v>0.82854892592313201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100</v>
      </c>
      <c r="D25" s="53">
        <v>195730.60021252837</v>
      </c>
      <c r="E25" s="8">
        <v>0.28361174323573834</v>
      </c>
      <c r="F25" s="8">
        <v>0.71638825676426177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119</v>
      </c>
      <c r="D26" s="53">
        <v>163349.2612040313</v>
      </c>
      <c r="E26" s="8">
        <v>0.43106401020850782</v>
      </c>
      <c r="F26" s="8">
        <v>0.5689359897914934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</v>
      </c>
      <c r="D27" s="53">
        <v>123216.39844177838</v>
      </c>
      <c r="E27" s="8">
        <v>0.44625755360640823</v>
      </c>
      <c r="F27" s="8">
        <v>0.55374244639359205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26</v>
      </c>
      <c r="D28" s="53">
        <v>25650.604148694121</v>
      </c>
      <c r="E28" s="8">
        <v>0.54966229817802281</v>
      </c>
      <c r="F28" s="8">
        <v>0.45033770182197719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101</v>
      </c>
      <c r="D29" s="53">
        <v>97315.475306667213</v>
      </c>
      <c r="E29" s="8">
        <v>0.34341945502815446</v>
      </c>
      <c r="F29" s="8">
        <v>0.65658054497184637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196</v>
      </c>
      <c r="D30" s="53">
        <v>250339.3077968258</v>
      </c>
      <c r="E30" s="8">
        <v>0.29176641759754224</v>
      </c>
      <c r="F30" s="8">
        <v>0.70823358240245715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91</v>
      </c>
      <c r="D31" s="53">
        <v>273307.234059009</v>
      </c>
      <c r="E31" s="8">
        <v>0.3238997653530325</v>
      </c>
      <c r="F31" s="8">
        <v>0.67610023464696778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323</v>
      </c>
      <c r="D32" s="53">
        <v>519656.99601790262</v>
      </c>
      <c r="E32" s="8">
        <v>0.35258875676386447</v>
      </c>
      <c r="F32" s="8">
        <v>0.6474112432361353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91</v>
      </c>
      <c r="D33" s="53">
        <v>126955.62529329314</v>
      </c>
      <c r="E33" s="8">
        <v>0.2036832577764032</v>
      </c>
      <c r="F33" s="8">
        <v>0.79631674222359716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76</v>
      </c>
      <c r="D34" s="53">
        <v>123879.25876631324</v>
      </c>
      <c r="E34" s="8">
        <v>0.34983845342002517</v>
      </c>
      <c r="F34" s="8">
        <v>0.65016154657997516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71</v>
      </c>
      <c r="D35" s="53">
        <v>105180.88961643296</v>
      </c>
      <c r="E35" s="8">
        <v>0.1919152067015846</v>
      </c>
      <c r="F35" s="8">
        <v>0.80808479329841587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114</v>
      </c>
      <c r="D36" s="53">
        <v>173870.32768585731</v>
      </c>
      <c r="E36" s="8">
        <v>0.32116998820203185</v>
      </c>
      <c r="F36" s="8">
        <v>0.67883001179796809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153</v>
      </c>
      <c r="D37" s="53">
        <v>243682.14524259238</v>
      </c>
      <c r="E37" s="8">
        <v>0.36817829994104523</v>
      </c>
      <c r="F37" s="8">
        <v>0.63182170005895499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21</v>
      </c>
      <c r="D38" s="53">
        <v>25940.456822444376</v>
      </c>
      <c r="E38" s="8">
        <v>0.35468982628931256</v>
      </c>
      <c r="F38" s="8">
        <v>0.64531017371068733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</v>
      </c>
      <c r="D39" s="53">
        <v>56454.659952574613</v>
      </c>
      <c r="E39" s="8">
        <v>0.4217030606909814</v>
      </c>
      <c r="F39" s="8">
        <v>0.57829693930901871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22</v>
      </c>
      <c r="D40" s="53">
        <v>41484.141991294317</v>
      </c>
      <c r="E40" s="8">
        <v>0.24900621744343648</v>
      </c>
      <c r="F40" s="8">
        <v>0.75099378255656346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39</v>
      </c>
      <c r="D41" s="53">
        <v>64110.810481708453</v>
      </c>
      <c r="E41" s="8">
        <v>0.21866658771703218</v>
      </c>
      <c r="F41" s="8">
        <v>0.78133341228296804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32</v>
      </c>
      <c r="D42" s="53">
        <v>41070.079134724576</v>
      </c>
      <c r="E42" s="8">
        <v>0.15015602935061428</v>
      </c>
      <c r="F42" s="8">
        <v>0.84984397064938588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48</v>
      </c>
      <c r="D43" s="53">
        <v>80974.131664810906</v>
      </c>
      <c r="E43" s="8">
        <v>0.38040373357428109</v>
      </c>
      <c r="F43" s="8">
        <v>0.61959626642571897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44</v>
      </c>
      <c r="D44" s="53">
        <v>61670.811405698165</v>
      </c>
      <c r="E44" s="8">
        <v>0.1999515457205015</v>
      </c>
      <c r="F44" s="8">
        <v>0.80004845427949856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48</v>
      </c>
      <c r="D45" s="53">
        <v>67201.046762849684</v>
      </c>
      <c r="E45" s="8">
        <v>0.32885916278069688</v>
      </c>
      <c r="F45" s="8">
        <v>0.67114083721930284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50</v>
      </c>
      <c r="D46" s="53">
        <v>74043.070434994515</v>
      </c>
      <c r="E46" s="8">
        <v>0.3822561441309591</v>
      </c>
      <c r="F46" s="8">
        <v>0.61774385586904079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77</v>
      </c>
      <c r="D47" s="53">
        <v>133663.41266009642</v>
      </c>
      <c r="E47" s="8">
        <v>0.38921102912505551</v>
      </c>
      <c r="F47" s="8">
        <v>0.61078897087494444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76</v>
      </c>
      <c r="D48" s="53">
        <v>113457.49168177153</v>
      </c>
      <c r="E48" s="8">
        <v>0.27410333008170179</v>
      </c>
      <c r="F48" s="8">
        <v>0.72589666991829782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338</v>
      </c>
      <c r="D49" s="53">
        <v>533155.12962942407</v>
      </c>
      <c r="E49" s="8">
        <v>0.33383318163588721</v>
      </c>
      <c r="F49" s="8">
        <v>0.66616681836411329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35</v>
      </c>
      <c r="D50" s="53">
        <v>48470.237835126114</v>
      </c>
      <c r="E50" s="8">
        <v>0.34241286626909689</v>
      </c>
      <c r="F50" s="8">
        <v>0.65758713373090283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379</v>
      </c>
      <c r="D51" s="53">
        <v>598142.38347607013</v>
      </c>
      <c r="E51" s="8">
        <v>0.32180818777274545</v>
      </c>
      <c r="F51" s="8">
        <v>0.67819181222725367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25</v>
      </c>
      <c r="D52" s="53">
        <v>34502.629701886006</v>
      </c>
      <c r="E52" s="8">
        <v>0.25298017063042272</v>
      </c>
      <c r="F52" s="8">
        <v>0.747019829369577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389</v>
      </c>
      <c r="D53" s="53">
        <v>612109.99160931038</v>
      </c>
      <c r="E53" s="8">
        <v>0.32731938886740791</v>
      </c>
      <c r="F53" s="8">
        <v>0.67268061113259081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374</v>
      </c>
      <c r="D54" s="53">
        <v>587987.99717111688</v>
      </c>
      <c r="E54" s="8">
        <v>0.31875046659127354</v>
      </c>
      <c r="F54" s="8">
        <v>0.68124953340872563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40</v>
      </c>
      <c r="D55" s="53">
        <v>58624.624140079301</v>
      </c>
      <c r="E55" s="8">
        <v>0.36951198223893383</v>
      </c>
      <c r="F55" s="8">
        <v>0.63048801776106589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13</v>
      </c>
      <c r="D56" s="53">
        <v>16783.152519731866</v>
      </c>
      <c r="E56" s="8">
        <v>0.31851547429906024</v>
      </c>
      <c r="F56" s="8">
        <v>0.68148452570093976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366</v>
      </c>
      <c r="D57" s="53">
        <v>581359.230956338</v>
      </c>
      <c r="E57" s="8">
        <v>0.32190324451131613</v>
      </c>
      <c r="F57" s="8">
        <v>0.67809675548868309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23</v>
      </c>
      <c r="D58" s="53">
        <v>30750.760652971978</v>
      </c>
      <c r="E58" s="8">
        <v>0.42971443376207058</v>
      </c>
      <c r="F58" s="8">
        <v>0.57028556623792925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12</v>
      </c>
      <c r="D59" s="53">
        <v>17719.477182154136</v>
      </c>
      <c r="E59" s="8">
        <v>0.19090785407215433</v>
      </c>
      <c r="F59" s="8">
        <v>0.80909214592784584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12</v>
      </c>
      <c r="D60" s="53">
        <v>17719.477182154136</v>
      </c>
      <c r="E60" s="8">
        <v>0.19090785407215433</v>
      </c>
      <c r="F60" s="8">
        <v>0.80909214592784584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402</v>
      </c>
      <c r="D61" s="53">
        <v>628893.14412904251</v>
      </c>
      <c r="E61" s="8">
        <v>0.32708444046265794</v>
      </c>
      <c r="F61" s="8">
        <v>0.67291555953734061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291</v>
      </c>
      <c r="D62" s="53">
        <v>436737.99834765232</v>
      </c>
      <c r="E62" s="8">
        <v>0.30297668725070176</v>
      </c>
      <c r="F62" s="8">
        <v>0.69702331274929785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123</v>
      </c>
      <c r="D63" s="53">
        <v>209874.62296354346</v>
      </c>
      <c r="E63" s="8">
        <v>0.36575416552307483</v>
      </c>
      <c r="F63" s="8">
        <v>0.63424583447692517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35</v>
      </c>
      <c r="D64" s="53">
        <v>60454.147018485513</v>
      </c>
      <c r="E64" s="8">
        <v>0.19933325830435128</v>
      </c>
      <c r="F64" s="8">
        <v>0.80066674169564866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379</v>
      </c>
      <c r="D65" s="53">
        <v>586158.47429271089</v>
      </c>
      <c r="E65" s="8">
        <v>0.33614361313622704</v>
      </c>
      <c r="F65" s="8">
        <v>0.66385638686377191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230</v>
      </c>
      <c r="D66" s="53">
        <v>328561.89363294007</v>
      </c>
      <c r="E66" s="8">
        <v>0.40466808990750486</v>
      </c>
      <c r="F66" s="8">
        <v>0.59533191009249486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184</v>
      </c>
      <c r="D67" s="53">
        <v>318050.72767825582</v>
      </c>
      <c r="E67" s="8">
        <v>0.2393499809456491</v>
      </c>
      <c r="F67" s="8">
        <v>0.7606500190543507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156</v>
      </c>
      <c r="D68" s="53">
        <v>231466.99674590991</v>
      </c>
      <c r="E68" s="8">
        <v>0.26854587116885875</v>
      </c>
      <c r="F68" s="8">
        <v>0.73145412883114114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58</v>
      </c>
      <c r="D69" s="53">
        <v>87593.380789660529</v>
      </c>
      <c r="E69" s="8">
        <v>0.40205751204461004</v>
      </c>
      <c r="F69" s="8">
        <v>0.59794248795538985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10</v>
      </c>
      <c r="D70" s="53">
        <v>17247.327962230527</v>
      </c>
      <c r="E70" s="8">
        <v>0.2082593227600581</v>
      </c>
      <c r="F70" s="8">
        <v>0.79174067723994179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24</v>
      </c>
      <c r="D71" s="53">
        <v>47900.672230073753</v>
      </c>
      <c r="E71" s="8">
        <v>0.31361460775899974</v>
      </c>
      <c r="F71" s="8">
        <v>0.68638539224100015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46</v>
      </c>
      <c r="D72" s="53">
        <v>71239.182319150874</v>
      </c>
      <c r="E72" s="8">
        <v>0.37428128971548502</v>
      </c>
      <c r="F72" s="8">
        <v>0.62571871028451531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49</v>
      </c>
      <c r="D73" s="53">
        <v>79356.87124372946</v>
      </c>
      <c r="E73" s="14">
        <v>0.56999319011157268</v>
      </c>
      <c r="F73" s="13">
        <v>0.43000680988842704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71</v>
      </c>
      <c r="D74" s="53">
        <v>111808.19002044095</v>
      </c>
      <c r="E74" s="8">
        <v>0.18957671947668953</v>
      </c>
      <c r="F74" s="8">
        <v>0.8104232805233107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6" display="Vissza" xr:uid="{C6F82D71-19F8-4842-8983-39A05CEFF413}"/>
  </hyperlinks>
  <pageMargins left="0.75" right="0.75" top="1" bottom="1" header="0.5" footer="0.5"/>
  <pageSetup orientation="portrait" horizontalDpi="300" verticalDpi="300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9FAE9-760A-477F-ABCF-E02CC755B138}">
  <sheetPr codeName="Munka12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411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412</v>
      </c>
      <c r="F2" s="4" t="s">
        <v>413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2883</v>
      </c>
      <c r="D4" s="53">
        <v>3853141.6540179295</v>
      </c>
      <c r="E4" s="8">
        <v>5.8271152219138686E-2</v>
      </c>
      <c r="F4" s="8">
        <v>0.9408333094943846</v>
      </c>
      <c r="G4" s="8">
        <v>8.9553828647676937E-4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958</v>
      </c>
      <c r="D5" s="53">
        <v>1291448.5191156068</v>
      </c>
      <c r="E5" s="8">
        <v>5.2578406336513381E-2</v>
      </c>
      <c r="F5" s="8">
        <v>0.94548241982552039</v>
      </c>
      <c r="G5" s="8">
        <v>1.9391738379672774E-3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879</v>
      </c>
      <c r="D6" s="53">
        <v>1100179.794822383</v>
      </c>
      <c r="E6" s="8">
        <v>5.6969181258041124E-2</v>
      </c>
      <c r="F6" s="8">
        <v>0.94303081874195871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630</v>
      </c>
      <c r="D7" s="53">
        <v>863435.85783353483</v>
      </c>
      <c r="E7" s="8">
        <v>5.018205061432443E-2</v>
      </c>
      <c r="F7" s="8">
        <v>0.94981794938567565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8.4636817598630371E-2</v>
      </c>
      <c r="F8" s="8">
        <v>0.91378095815596405</v>
      </c>
      <c r="G8" s="8">
        <v>1.5822242454047689E-3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2165</v>
      </c>
      <c r="D9" s="53">
        <v>2781346.1048393482</v>
      </c>
      <c r="E9" s="8">
        <v>5.6048900253657191E-2</v>
      </c>
      <c r="F9" s="8">
        <v>0.94305069286170862</v>
      </c>
      <c r="G9" s="8">
        <v>9.0040688463517205E-4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718</v>
      </c>
      <c r="D10" s="53">
        <v>1071795.5491785887</v>
      </c>
      <c r="E10" s="8">
        <v>6.4037972069155694E-2</v>
      </c>
      <c r="F10" s="8">
        <v>0.93507912382309188</v>
      </c>
      <c r="G10" s="8">
        <v>8.8290410775277177E-4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501</v>
      </c>
      <c r="D11" s="53">
        <v>694306.47425741982</v>
      </c>
      <c r="E11" s="8">
        <v>6.9404281807504506E-2</v>
      </c>
      <c r="F11" s="8">
        <v>0.93059571819249465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784</v>
      </c>
      <c r="D12" s="53">
        <v>985841.91483289283</v>
      </c>
      <c r="E12" s="8">
        <v>6.3672620481816225E-2</v>
      </c>
      <c r="F12" s="8">
        <v>0.93632737951818357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692</v>
      </c>
      <c r="D13" s="53">
        <v>1043644.1221491094</v>
      </c>
      <c r="E13" s="8">
        <v>6.4036245043737686E-2</v>
      </c>
      <c r="F13" s="8">
        <v>0.93505703524888506</v>
      </c>
      <c r="G13" s="8">
        <v>9.0671970737714119E-4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197</v>
      </c>
      <c r="D14" s="53">
        <v>250674.33842819586</v>
      </c>
      <c r="E14" s="8">
        <v>2.0339143723267793E-2</v>
      </c>
      <c r="F14" s="8">
        <v>0.97966085627673227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457</v>
      </c>
      <c r="D15" s="53">
        <v>597142.04485819046</v>
      </c>
      <c r="E15" s="8">
        <v>3.3014695532440422E-2</v>
      </c>
      <c r="F15" s="8">
        <v>0.96279142262166539</v>
      </c>
      <c r="G15" s="8">
        <v>4.1938818458936355E-3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252</v>
      </c>
      <c r="D16" s="53">
        <v>281532.75949213008</v>
      </c>
      <c r="E16" s="8">
        <v>7.7873738893969299E-2</v>
      </c>
      <c r="F16" s="8">
        <v>0.92212626110603069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327</v>
      </c>
      <c r="D17" s="53">
        <v>469864.78003340476</v>
      </c>
      <c r="E17" s="8">
        <v>4.9514623951008009E-2</v>
      </c>
      <c r="F17" s="8">
        <v>0.95048537604899197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618</v>
      </c>
      <c r="D18" s="53">
        <v>870029.31906165287</v>
      </c>
      <c r="E18" s="8">
        <v>7.0987982166647548E-2</v>
      </c>
      <c r="F18" s="8">
        <v>0.92757484186017403</v>
      </c>
      <c r="G18" s="8">
        <v>1.4371759731781094E-3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1189</v>
      </c>
      <c r="D19" s="53">
        <v>1537415.7606931911</v>
      </c>
      <c r="E19" s="8">
        <v>5.5352501890449879E-2</v>
      </c>
      <c r="F19" s="8">
        <v>0.94464749810954984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712</v>
      </c>
      <c r="D20" s="53">
        <v>925287.34153019206</v>
      </c>
      <c r="E20" s="8">
        <v>5.3316934299499887E-2</v>
      </c>
      <c r="F20" s="8">
        <v>0.94532785646791684</v>
      </c>
      <c r="G20" s="8">
        <v>1.3552092325838142E-3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37</v>
      </c>
      <c r="D21" s="53">
        <v>50544.4526994927</v>
      </c>
      <c r="E21" s="8">
        <v>0.10024654929828872</v>
      </c>
      <c r="F21" s="8">
        <v>0.88103146159111556</v>
      </c>
      <c r="G21" s="8">
        <v>1.8721989110595545E-2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2403</v>
      </c>
      <c r="D22" s="53">
        <v>3198801.9524613181</v>
      </c>
      <c r="E22" s="8">
        <v>5.4013667930496452E-2</v>
      </c>
      <c r="F22" s="8">
        <v>0.94559432344669292</v>
      </c>
      <c r="G22" s="8">
        <v>3.9200862281260998E-4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480</v>
      </c>
      <c r="D23" s="53">
        <v>654339.70155660878</v>
      </c>
      <c r="E23" s="8">
        <v>7.908426966055998E-2</v>
      </c>
      <c r="F23" s="8">
        <v>0.91755863933436899</v>
      </c>
      <c r="G23" s="8">
        <v>3.3570910050714563E-3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578</v>
      </c>
      <c r="D24" s="53">
        <v>780780.72140543931</v>
      </c>
      <c r="E24" s="8">
        <v>8.6081313691469402E-2</v>
      </c>
      <c r="F24" s="8">
        <v>0.91231723125330566</v>
      </c>
      <c r="G24" s="8">
        <v>1.6014550552236626E-3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541</v>
      </c>
      <c r="D25" s="53">
        <v>849414.89404063695</v>
      </c>
      <c r="E25" s="8">
        <v>7.2451773152849702E-2</v>
      </c>
      <c r="F25" s="8">
        <v>0.92754822684715033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1000</v>
      </c>
      <c r="D26" s="53">
        <v>1206716.5517341543</v>
      </c>
      <c r="E26" s="8">
        <v>3.5145811903568823E-2</v>
      </c>
      <c r="F26" s="8">
        <v>0.96303085134190158</v>
      </c>
      <c r="G26" s="8">
        <v>1.8233367545291525E-3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764</v>
      </c>
      <c r="D27" s="53">
        <v>1016229.4868377056</v>
      </c>
      <c r="E27" s="8">
        <v>5.2511490924977977E-2</v>
      </c>
      <c r="F27" s="8">
        <v>0.94748850907502236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633</v>
      </c>
      <c r="D28" s="53">
        <v>647670.44521637098</v>
      </c>
      <c r="E28" s="8">
        <v>5.2726322066422832E-2</v>
      </c>
      <c r="F28" s="8">
        <v>0.94581260664334077</v>
      </c>
      <c r="G28" s="8">
        <v>1.461071290237399E-3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910</v>
      </c>
      <c r="D29" s="53">
        <v>895659.68211457867</v>
      </c>
      <c r="E29" s="8">
        <v>4.431470194512268E-2</v>
      </c>
      <c r="F29" s="8">
        <v>0.95568529805487723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989</v>
      </c>
      <c r="D30" s="53">
        <v>1256696.9453326468</v>
      </c>
      <c r="E30" s="8">
        <v>5.005232419262326E-2</v>
      </c>
      <c r="F30" s="8">
        <v>0.94795487778980314</v>
      </c>
      <c r="G30" s="8">
        <v>1.9927980175742928E-3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351</v>
      </c>
      <c r="D31" s="53">
        <v>1053114.5813543382</v>
      </c>
      <c r="E31" s="8">
        <v>8.3358667834667041E-2</v>
      </c>
      <c r="F31" s="8">
        <v>0.91664133216533306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1895</v>
      </c>
      <c r="D32" s="53">
        <v>2614483.6945606158</v>
      </c>
      <c r="E32" s="8">
        <v>6.6947589753728165E-2</v>
      </c>
      <c r="F32" s="8">
        <v>0.93305241024626939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988</v>
      </c>
      <c r="D33" s="53">
        <v>1238657.9594573213</v>
      </c>
      <c r="E33" s="8">
        <v>3.9957456910550998E-2</v>
      </c>
      <c r="F33" s="8">
        <v>0.95725675719266856</v>
      </c>
      <c r="G33" s="8">
        <v>2.785785896780794E-3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845</v>
      </c>
      <c r="D34" s="53">
        <v>1044975.5338002001</v>
      </c>
      <c r="E34" s="8">
        <v>4.7258489258712275E-2</v>
      </c>
      <c r="F34" s="8">
        <v>0.9494393895310016</v>
      </c>
      <c r="G34" s="8">
        <v>3.3021212102859105E-3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576</v>
      </c>
      <c r="D35" s="53">
        <v>763510.01793748257</v>
      </c>
      <c r="E35" s="8">
        <v>5.7152023346634613E-2</v>
      </c>
      <c r="F35" s="8">
        <v>0.94284797665336539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712</v>
      </c>
      <c r="D36" s="53">
        <v>950805.62248170818</v>
      </c>
      <c r="E36" s="8">
        <v>7.2524674314029022E-2</v>
      </c>
      <c r="F36" s="8">
        <v>0.9274753256859708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750</v>
      </c>
      <c r="D37" s="53">
        <v>1093850.4797985475</v>
      </c>
      <c r="E37" s="8">
        <v>5.7183344050827124E-2</v>
      </c>
      <c r="F37" s="8">
        <v>0.94281665594917285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284</v>
      </c>
      <c r="D38" s="53">
        <v>341150.62264600559</v>
      </c>
      <c r="E38" s="8">
        <v>5.4644232219781236E-2</v>
      </c>
      <c r="F38" s="8">
        <v>0.94258194111766924</v>
      </c>
      <c r="G38" s="8">
        <v>2.7738266625496766E-3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316</v>
      </c>
      <c r="D39" s="53">
        <v>401434.76593441196</v>
      </c>
      <c r="E39" s="8">
        <v>4.4926554735663371E-2</v>
      </c>
      <c r="F39" s="8">
        <v>0.95195865466964202</v>
      </c>
      <c r="G39" s="8">
        <v>3.1147905946945611E-3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249</v>
      </c>
      <c r="D40" s="53">
        <v>306812.06950959354</v>
      </c>
      <c r="E40" s="8">
        <v>4.1416135387642286E-2</v>
      </c>
      <c r="F40" s="8">
        <v>0.95449680913882662</v>
      </c>
      <c r="G40" s="8">
        <v>4.0870554735312975E-3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275</v>
      </c>
      <c r="D41" s="53">
        <v>367632.37775964726</v>
      </c>
      <c r="E41" s="8">
        <v>6.2190470477999277E-2</v>
      </c>
      <c r="F41" s="8">
        <v>0.9378095295220007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297</v>
      </c>
      <c r="D42" s="53">
        <v>391455.71588802128</v>
      </c>
      <c r="E42" s="8">
        <v>5.3065802826791894E-2</v>
      </c>
      <c r="F42" s="8">
        <v>0.94693419717320837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317</v>
      </c>
      <c r="D43" s="53">
        <v>425202.69242168462</v>
      </c>
      <c r="E43" s="8">
        <v>6.6680006668062036E-2</v>
      </c>
      <c r="F43" s="8">
        <v>0.93331999333193794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249</v>
      </c>
      <c r="D44" s="53">
        <v>333708.55670415185</v>
      </c>
      <c r="E44" s="8">
        <v>6.7971949220081693E-2</v>
      </c>
      <c r="F44" s="8">
        <v>0.93202805077991868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296</v>
      </c>
      <c r="D45" s="53">
        <v>384436.02394626074</v>
      </c>
      <c r="E45" s="8">
        <v>6.0596717650606265E-2</v>
      </c>
      <c r="F45" s="8">
        <v>0.93940328234939319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307</v>
      </c>
      <c r="D46" s="53">
        <v>420175.31673331634</v>
      </c>
      <c r="E46" s="8">
        <v>6.2544802103099401E-2</v>
      </c>
      <c r="F46" s="8">
        <v>0.93745519789690068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293</v>
      </c>
      <c r="D47" s="53">
        <v>481133.51247484062</v>
      </c>
      <c r="E47" s="8">
        <v>6.4215468188757494E-2</v>
      </c>
      <c r="F47" s="8">
        <v>0.93578453181124222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968</v>
      </c>
      <c r="D48" s="53">
        <v>1235316.5686254606</v>
      </c>
      <c r="E48" s="8">
        <v>5.540552167355025E-2</v>
      </c>
      <c r="F48" s="8">
        <v>0.94281335541677824</v>
      </c>
      <c r="G48" s="8">
        <v>1.7811229096714753E-3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1915</v>
      </c>
      <c r="D49" s="53">
        <v>2617825.0853924775</v>
      </c>
      <c r="E49" s="8">
        <v>5.9623404862860781E-2</v>
      </c>
      <c r="F49" s="8">
        <v>0.93989895236402243</v>
      </c>
      <c r="G49" s="8">
        <v>4.7764277311463488E-4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680</v>
      </c>
      <c r="D50" s="53">
        <v>794914.1373306805</v>
      </c>
      <c r="E50" s="8">
        <v>4.3248311477535474E-2</v>
      </c>
      <c r="F50" s="8">
        <v>0.95517421255475099</v>
      </c>
      <c r="G50" s="8">
        <v>1.5774759677132384E-3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2203</v>
      </c>
      <c r="D51" s="53">
        <v>3058227.5166872507</v>
      </c>
      <c r="E51" s="8">
        <v>6.2175985467550279E-2</v>
      </c>
      <c r="F51" s="8">
        <v>0.93710572986776564</v>
      </c>
      <c r="G51" s="8">
        <v>7.1828466468587982E-4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574</v>
      </c>
      <c r="D52" s="53">
        <v>681650.24737421179</v>
      </c>
      <c r="E52" s="8">
        <v>2.9016029922474679E-2</v>
      </c>
      <c r="F52" s="8">
        <v>0.96914961992782223</v>
      </c>
      <c r="G52" s="8">
        <v>1.8343501497029215E-3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6.4558970407360597E-2</v>
      </c>
      <c r="F53" s="8">
        <v>0.93474727061335816</v>
      </c>
      <c r="G53" s="8">
        <v>6.9375897928224692E-4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2724</v>
      </c>
      <c r="D54" s="53">
        <v>3625046.5029931627</v>
      </c>
      <c r="E54" s="8">
        <v>5.8703964383461572E-2</v>
      </c>
      <c r="F54" s="8">
        <v>0.94034414827618551</v>
      </c>
      <c r="G54" s="8">
        <v>9.5188734035337981E-4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159</v>
      </c>
      <c r="D55" s="53">
        <v>228095.15102476627</v>
      </c>
      <c r="E55" s="8">
        <v>5.1392600808980893E-2</v>
      </c>
      <c r="F55" s="8">
        <v>0.94860739919101922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156</v>
      </c>
      <c r="D56" s="53">
        <v>203785.9684583933</v>
      </c>
      <c r="E56" s="8">
        <v>2.9165238991349585E-2</v>
      </c>
      <c r="F56" s="8">
        <v>0.96469898413070898</v>
      </c>
      <c r="G56" s="8">
        <v>6.1357768779414677E-3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6.4532708079145115E-2</v>
      </c>
      <c r="F57" s="8">
        <v>0.93513577604391374</v>
      </c>
      <c r="G57" s="8">
        <v>3.3151587694204996E-4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6.4795413600194224E-2</v>
      </c>
      <c r="F58" s="8">
        <v>0.93124950515705152</v>
      </c>
      <c r="G58" s="8">
        <v>3.9550812427546957E-3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418</v>
      </c>
      <c r="D59" s="53">
        <v>477864.27891581703</v>
      </c>
      <c r="E59" s="8">
        <v>2.895239948189772E-2</v>
      </c>
      <c r="F59" s="8">
        <v>0.97104760051810246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417</v>
      </c>
      <c r="D60" s="53">
        <v>476948.99299726903</v>
      </c>
      <c r="E60" s="8">
        <v>2.7088916786591654E-2</v>
      </c>
      <c r="F60" s="8">
        <v>0.97291108321340847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2466</v>
      </c>
      <c r="D61" s="53">
        <v>3376192.661020657</v>
      </c>
      <c r="E61" s="8">
        <v>6.267621356550783E-2</v>
      </c>
      <c r="F61" s="8">
        <v>0.93630173697794672</v>
      </c>
      <c r="G61" s="8">
        <v>1.022049456546215E-3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2152</v>
      </c>
      <c r="D62" s="53">
        <v>2820024.3919898346</v>
      </c>
      <c r="E62" s="8">
        <v>4.9837745302352847E-2</v>
      </c>
      <c r="F62" s="8">
        <v>0.94938203072252003</v>
      </c>
      <c r="G62" s="8">
        <v>7.8022397512776361E-4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731</v>
      </c>
      <c r="D63" s="53">
        <v>1033117.2620281038</v>
      </c>
      <c r="E63" s="8">
        <v>8.1291204334253062E-2</v>
      </c>
      <c r="F63" s="8">
        <v>0.9174984923640076</v>
      </c>
      <c r="G63" s="8">
        <v>1.2103033017387573E-3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380</v>
      </c>
      <c r="D64" s="53">
        <v>502052.08670791326</v>
      </c>
      <c r="E64" s="8">
        <v>8.0756462009516278E-2</v>
      </c>
      <c r="F64" s="8">
        <v>0.91735868835417189</v>
      </c>
      <c r="G64" s="8">
        <v>1.8848496363116471E-3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2503</v>
      </c>
      <c r="D65" s="53">
        <v>3351089.567310018</v>
      </c>
      <c r="E65" s="8">
        <v>5.4902457806833012E-2</v>
      </c>
      <c r="F65" s="8">
        <v>0.94435022012640379</v>
      </c>
      <c r="G65" s="8">
        <v>7.473220667631546E-4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2083</v>
      </c>
      <c r="D66" s="53">
        <v>2660241.9950079108</v>
      </c>
      <c r="E66" s="8">
        <v>5.5249790712665045E-2</v>
      </c>
      <c r="F66" s="8">
        <v>0.94345309576124536</v>
      </c>
      <c r="G66" s="8">
        <v>1.2971135260877724E-3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800</v>
      </c>
      <c r="D67" s="53">
        <v>1192899.659010024</v>
      </c>
      <c r="E67" s="8">
        <v>6.5008980250954349E-2</v>
      </c>
      <c r="F67" s="8">
        <v>0.93499101974904675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939</v>
      </c>
      <c r="D68" s="53">
        <v>1265309.8723355883</v>
      </c>
      <c r="E68" s="8">
        <v>7.3222660665616821E-2</v>
      </c>
      <c r="F68" s="8">
        <v>0.92578913457865253</v>
      </c>
      <c r="G68" s="8">
        <v>9.8820475573139989E-4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319</v>
      </c>
      <c r="D69" s="53">
        <v>423723.66878645762</v>
      </c>
      <c r="E69" s="13">
        <v>1.8837216470193058E-2</v>
      </c>
      <c r="F69" s="14">
        <v>0.98116278352980668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302</v>
      </c>
      <c r="D70" s="53">
        <v>390641.14972162555</v>
      </c>
      <c r="E70" s="8">
        <v>3.831318711864809E-2</v>
      </c>
      <c r="F70" s="8">
        <v>0.96168681288135194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257</v>
      </c>
      <c r="D71" s="53">
        <v>347854.28767084918</v>
      </c>
      <c r="E71" s="8">
        <v>8.1195879296304382E-2</v>
      </c>
      <c r="F71" s="8">
        <v>0.91880412070369488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297</v>
      </c>
      <c r="D72" s="53">
        <v>395034.63103708607</v>
      </c>
      <c r="E72" s="8">
        <v>2.7056423100040968E-2</v>
      </c>
      <c r="F72" s="8">
        <v>0.97054810921512213</v>
      </c>
      <c r="G72" s="8">
        <v>2.3954676848371688E-3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385</v>
      </c>
      <c r="D73" s="53">
        <v>517379.47775761306</v>
      </c>
      <c r="E73" s="8">
        <v>0.10257007470958833</v>
      </c>
      <c r="F73" s="8">
        <v>0.89742992529041177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384</v>
      </c>
      <c r="D74" s="53">
        <v>513198.56670871639</v>
      </c>
      <c r="E74" s="8">
        <v>3.2987145769184545E-2</v>
      </c>
      <c r="F74" s="8">
        <v>0.96456943753135571</v>
      </c>
      <c r="G74" s="8">
        <v>2.4434166994592886E-3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7" display="Vissza" xr:uid="{D24038EB-ECB5-49B8-A1FC-AED370FB4A7E}"/>
  </hyperlinks>
  <pageMargins left="0.75" right="0.75" top="1" bottom="1" header="0.5" footer="0.5"/>
  <pageSetup orientation="portrait" horizontalDpi="300" verticalDpi="300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64EF5-A41A-4BA7-A3D2-A0BF16E1825D}">
  <sheetPr codeName="Munka12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414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412</v>
      </c>
      <c r="F2" s="4" t="s">
        <v>413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2126</v>
      </c>
      <c r="D4" s="53">
        <v>2954486.6058345088</v>
      </c>
      <c r="E4" s="8">
        <v>7.7631504092113432E-2</v>
      </c>
      <c r="F4" s="8">
        <v>0.92099186184602844</v>
      </c>
      <c r="G4" s="8">
        <v>1.3766340618593929E-3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543</v>
      </c>
      <c r="D5" s="53">
        <v>790050.43096720846</v>
      </c>
      <c r="E5" s="8">
        <v>6.4288902590010091E-2</v>
      </c>
      <c r="F5" s="8">
        <v>0.93176077464383733</v>
      </c>
      <c r="G5" s="8">
        <v>3.9503227661523213E-3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641</v>
      </c>
      <c r="D6" s="53">
        <v>822812.63900226308</v>
      </c>
      <c r="E6" s="8">
        <v>7.5417232834155315E-2</v>
      </c>
      <c r="F6" s="8">
        <v>0.92458276716584464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557</v>
      </c>
      <c r="D7" s="53">
        <v>779989.70431651094</v>
      </c>
      <c r="E7" s="8">
        <v>7.1322359554328613E-2</v>
      </c>
      <c r="F7" s="8">
        <v>0.92867764044567114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385</v>
      </c>
      <c r="D8" s="53">
        <v>561633.83154853305</v>
      </c>
      <c r="E8" s="8">
        <v>0.10840658432374399</v>
      </c>
      <c r="F8" s="8">
        <v>0.88990852306494017</v>
      </c>
      <c r="G8" s="8">
        <v>1.6848926113154578E-3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1468</v>
      </c>
      <c r="D9" s="53">
        <v>1953351.7119268002</v>
      </c>
      <c r="E9" s="8">
        <v>7.4885850563698828E-2</v>
      </c>
      <c r="F9" s="8">
        <v>0.92351640634436105</v>
      </c>
      <c r="G9" s="8">
        <v>1.5977430919389753E-3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658</v>
      </c>
      <c r="D10" s="53">
        <v>1001134.8939077124</v>
      </c>
      <c r="E10" s="8">
        <v>8.2988651318449638E-2</v>
      </c>
      <c r="F10" s="8">
        <v>0.91606612871289317</v>
      </c>
      <c r="G10" s="8">
        <v>9.4521996865703682E-4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403</v>
      </c>
      <c r="D11" s="53">
        <v>578896.48360943852</v>
      </c>
      <c r="E11" s="8">
        <v>7.2623813082817179E-2</v>
      </c>
      <c r="F11" s="8">
        <v>0.92415109174268262</v>
      </c>
      <c r="G11" s="8">
        <v>3.2250951744995661E-3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697</v>
      </c>
      <c r="D12" s="53">
        <v>885997.38938359998</v>
      </c>
      <c r="E12" s="8">
        <v>7.8731822460539433E-2</v>
      </c>
      <c r="F12" s="8">
        <v>0.92126817753946033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634</v>
      </c>
      <c r="D13" s="53">
        <v>975102.82563868328</v>
      </c>
      <c r="E13" s="8">
        <v>8.3060489484119635E-2</v>
      </c>
      <c r="F13" s="8">
        <v>0.91596905625386815</v>
      </c>
      <c r="G13" s="8">
        <v>9.7045426201190722E-4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53</v>
      </c>
      <c r="D14" s="53">
        <v>79490.11133068036</v>
      </c>
      <c r="E14" s="8">
        <v>2.1812056632027725E-2</v>
      </c>
      <c r="F14" s="8">
        <v>0.97818794336797221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140</v>
      </c>
      <c r="D15" s="53">
        <v>211153.9473577695</v>
      </c>
      <c r="E15" s="8">
        <v>4.143803744700577E-2</v>
      </c>
      <c r="F15" s="8">
        <v>0.95262336673830161</v>
      </c>
      <c r="G15" s="8">
        <v>5.9385958146924945E-3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199</v>
      </c>
      <c r="D16" s="53">
        <v>223845.84851434382</v>
      </c>
      <c r="E16" s="8">
        <v>0.11654097692698012</v>
      </c>
      <c r="F16" s="8">
        <v>0.88345902307301993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234</v>
      </c>
      <c r="D17" s="53">
        <v>352921.7080730999</v>
      </c>
      <c r="E17" s="8">
        <v>8.4344991933208741E-2</v>
      </c>
      <c r="F17" s="8">
        <v>0.91565500806679101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478</v>
      </c>
      <c r="D18" s="53">
        <v>695888.32423620764</v>
      </c>
      <c r="E18" s="8">
        <v>0.10333003102348672</v>
      </c>
      <c r="F18" s="8">
        <v>0.89666996897651208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891</v>
      </c>
      <c r="D19" s="53">
        <v>1204653.1867236583</v>
      </c>
      <c r="E19" s="8">
        <v>6.401577432953777E-2</v>
      </c>
      <c r="F19" s="8">
        <v>0.93524609238494183</v>
      </c>
      <c r="G19" s="8">
        <v>7.3813328552068227E-4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668215.10516984528</v>
      </c>
      <c r="E20" s="8">
        <v>7.2304048232175289E-2</v>
      </c>
      <c r="F20" s="8">
        <v>0.92435606978676499</v>
      </c>
      <c r="G20" s="8">
        <v>3.3398819810600655E-3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23</v>
      </c>
      <c r="D21" s="53">
        <v>32808.281631700534</v>
      </c>
      <c r="E21" s="8">
        <v>6.8776370650800847E-2</v>
      </c>
      <c r="F21" s="8">
        <v>0.90238052492624243</v>
      </c>
      <c r="G21" s="8">
        <v>2.8843104422956792E-2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1759</v>
      </c>
      <c r="D22" s="53">
        <v>2430919.4650923302</v>
      </c>
      <c r="E22" s="8">
        <v>7.4309287880279434E-2</v>
      </c>
      <c r="F22" s="8">
        <v>0.92477263991647718</v>
      </c>
      <c r="G22" s="8">
        <v>9.1807220324518514E-4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367</v>
      </c>
      <c r="D23" s="53">
        <v>523567.14074217371</v>
      </c>
      <c r="E23" s="8">
        <v>9.3056536391017547E-2</v>
      </c>
      <c r="F23" s="8">
        <v>0.90343772926310995</v>
      </c>
      <c r="G23" s="8">
        <v>3.5057343458727071E-3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451</v>
      </c>
      <c r="D24" s="53">
        <v>624135.13497020281</v>
      </c>
      <c r="E24" s="8">
        <v>0.11963767340988435</v>
      </c>
      <c r="F24" s="8">
        <v>0.88036232659011493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415</v>
      </c>
      <c r="D25" s="53">
        <v>678397.1884411528</v>
      </c>
      <c r="E25" s="8">
        <v>9.4299025344661822E-2</v>
      </c>
      <c r="F25" s="8">
        <v>0.90439024602942586</v>
      </c>
      <c r="G25" s="8">
        <v>1.3107286259138537E-3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722</v>
      </c>
      <c r="D26" s="53">
        <v>911364.14288803015</v>
      </c>
      <c r="E26" s="8">
        <v>4.830627568039688E-2</v>
      </c>
      <c r="F26" s="8">
        <v>0.949279485556486</v>
      </c>
      <c r="G26" s="8">
        <v>2.4142387631174173E-3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538</v>
      </c>
      <c r="D27" s="53">
        <v>740590.13953512884</v>
      </c>
      <c r="E27" s="8">
        <v>6.3050208069080571E-2</v>
      </c>
      <c r="F27" s="8">
        <v>0.93562949128283346</v>
      </c>
      <c r="G27" s="8">
        <v>1.3203006480859217E-3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285</v>
      </c>
      <c r="D28" s="53">
        <v>284206.4759054528</v>
      </c>
      <c r="E28" s="8">
        <v>0.10540450631979899</v>
      </c>
      <c r="F28" s="8">
        <v>0.88782543565071681</v>
      </c>
      <c r="G28" s="8">
        <v>6.7700580294844425E-3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694</v>
      </c>
      <c r="D29" s="53">
        <v>673001.89894574916</v>
      </c>
      <c r="E29" s="8">
        <v>4.9222417772625607E-2</v>
      </c>
      <c r="F29" s="8">
        <v>0.94945634581478378</v>
      </c>
      <c r="G29" s="8">
        <v>1.3212364125899322E-3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833</v>
      </c>
      <c r="D30" s="53">
        <v>1058042.9832564066</v>
      </c>
      <c r="E30" s="8">
        <v>7.3873427011435427E-2</v>
      </c>
      <c r="F30" s="8">
        <v>0.92494140568640459</v>
      </c>
      <c r="G30" s="8">
        <v>1.1851673021593722E-3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314</v>
      </c>
      <c r="D31" s="53">
        <v>939235.24772690726</v>
      </c>
      <c r="E31" s="8">
        <v>9.3817341532119625E-2</v>
      </c>
      <c r="F31" s="8">
        <v>0.90618265846788038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1705</v>
      </c>
      <c r="D32" s="53">
        <v>2393365.5439915438</v>
      </c>
      <c r="E32" s="8">
        <v>7.8858027443391182E-2</v>
      </c>
      <c r="F32" s="8">
        <v>0.92036190105415594</v>
      </c>
      <c r="G32" s="8">
        <v>7.8007150245418754E-4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421</v>
      </c>
      <c r="D33" s="53">
        <v>561121.06184296415</v>
      </c>
      <c r="E33" s="8">
        <v>7.2399979333075445E-2</v>
      </c>
      <c r="F33" s="8">
        <v>0.92367885143857775</v>
      </c>
      <c r="G33" s="8">
        <v>3.9211692283461766E-3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484</v>
      </c>
      <c r="D34" s="53">
        <v>644933.80295764247</v>
      </c>
      <c r="E34" s="8">
        <v>9.121360061267747E-2</v>
      </c>
      <c r="F34" s="8">
        <v>0.90537480794803893</v>
      </c>
      <c r="G34" s="8">
        <v>3.4115914392846142E-3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419</v>
      </c>
      <c r="D35" s="53">
        <v>567319.15388561273</v>
      </c>
      <c r="E35" s="8">
        <v>8.8039259902701214E-2</v>
      </c>
      <c r="F35" s="8">
        <v>0.91196074009729888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566</v>
      </c>
      <c r="D36" s="53">
        <v>776640.94937679486</v>
      </c>
      <c r="E36" s="8">
        <v>7.4755272785366297E-2</v>
      </c>
      <c r="F36" s="8">
        <v>0.92409980353356469</v>
      </c>
      <c r="G36" s="8">
        <v>1.1449236810688597E-3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657</v>
      </c>
      <c r="D37" s="53">
        <v>965592.69961446442</v>
      </c>
      <c r="E37" s="8">
        <v>6.4758298470612666E-2</v>
      </c>
      <c r="F37" s="8">
        <v>0.9342290575423472</v>
      </c>
      <c r="G37" s="8">
        <v>1.0126439870399642E-3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171</v>
      </c>
      <c r="D38" s="53">
        <v>216388.24729875071</v>
      </c>
      <c r="E38" s="8">
        <v>7.5955391954476592E-2</v>
      </c>
      <c r="F38" s="8">
        <v>0.91967148378922092</v>
      </c>
      <c r="G38" s="8">
        <v>4.37312425630233E-3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192</v>
      </c>
      <c r="D39" s="53">
        <v>265337.2036238428</v>
      </c>
      <c r="E39" s="8">
        <v>9.5638169366245349E-2</v>
      </c>
      <c r="F39" s="8">
        <v>0.90436183063375419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125</v>
      </c>
      <c r="D40" s="53">
        <v>167630.27632486221</v>
      </c>
      <c r="E40" s="8">
        <v>0.10782498605711512</v>
      </c>
      <c r="F40" s="8">
        <v>0.88469451593544557</v>
      </c>
      <c r="G40" s="8">
        <v>7.4804980074394088E-3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265595.82503986533</v>
      </c>
      <c r="E41" s="8">
        <v>9.8205288493723272E-2</v>
      </c>
      <c r="F41" s="8">
        <v>0.90179471150627677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219</v>
      </c>
      <c r="D42" s="53">
        <v>297301.40455593448</v>
      </c>
      <c r="E42" s="8">
        <v>7.6700705164379934E-2</v>
      </c>
      <c r="F42" s="8">
        <v>0.92329929483562023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245</v>
      </c>
      <c r="D43" s="53">
        <v>345211.34917953052</v>
      </c>
      <c r="E43" s="8">
        <v>7.2954597617069183E-2</v>
      </c>
      <c r="F43" s="8">
        <v>0.92446960463832406</v>
      </c>
      <c r="G43" s="8">
        <v>2.5757977446067672E-3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194</v>
      </c>
      <c r="D44" s="53">
        <v>262465.33238888584</v>
      </c>
      <c r="E44" s="8">
        <v>6.6241353311952259E-2</v>
      </c>
      <c r="F44" s="8">
        <v>0.93375864668804764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258</v>
      </c>
      <c r="D45" s="53">
        <v>338229.29915196757</v>
      </c>
      <c r="E45" s="8">
        <v>6.7346421887221675E-2</v>
      </c>
      <c r="F45" s="8">
        <v>0.93265357811277827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264</v>
      </c>
      <c r="D46" s="53">
        <v>358528.29096514249</v>
      </c>
      <c r="E46" s="8">
        <v>7.3686064914602736E-2</v>
      </c>
      <c r="F46" s="8">
        <v>0.92358667013634099</v>
      </c>
      <c r="G46" s="8">
        <v>2.7272649490562508E-3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262</v>
      </c>
      <c r="D47" s="53">
        <v>437799.37730573147</v>
      </c>
      <c r="E47" s="8">
        <v>6.5829834118891054E-2</v>
      </c>
      <c r="F47" s="8">
        <v>0.93417016588110902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565</v>
      </c>
      <c r="D48" s="53">
        <v>766519.31247254566</v>
      </c>
      <c r="E48" s="8">
        <v>6.5300782035712421E-2</v>
      </c>
      <c r="F48" s="8">
        <v>0.9293930934730732</v>
      </c>
      <c r="G48" s="8">
        <v>5.3061244912140501E-3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1561</v>
      </c>
      <c r="D49" s="53">
        <v>2187967.2933619656</v>
      </c>
      <c r="E49" s="8">
        <v>8.1951375153092115E-2</v>
      </c>
      <c r="F49" s="8">
        <v>0.91804862484690763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257</v>
      </c>
      <c r="D50" s="53">
        <v>311977.76300766884</v>
      </c>
      <c r="E50" s="8">
        <v>5.5355007297663433E-2</v>
      </c>
      <c r="F50" s="8">
        <v>0.93464122136373173</v>
      </c>
      <c r="G50" s="8">
        <v>1.0003771338604988E-2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1869</v>
      </c>
      <c r="D51" s="53">
        <v>2642508.8428268433</v>
      </c>
      <c r="E51" s="8">
        <v>8.0261494018711049E-2</v>
      </c>
      <c r="F51" s="8">
        <v>0.91938040209239769</v>
      </c>
      <c r="G51" s="8">
        <v>3.5810388888939733E-4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2126</v>
      </c>
      <c r="D53" s="53">
        <v>2954486.6058345088</v>
      </c>
      <c r="E53" s="8">
        <v>7.7631504092113432E-2</v>
      </c>
      <c r="F53" s="8">
        <v>0.92099186184602844</v>
      </c>
      <c r="G53" s="8">
        <v>1.3766340618593929E-3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1976</v>
      </c>
      <c r="D54" s="53">
        <v>2735316.182007378</v>
      </c>
      <c r="E54" s="8">
        <v>7.8382258251012207E-2</v>
      </c>
      <c r="F54" s="8">
        <v>0.92013080326500007</v>
      </c>
      <c r="G54" s="8">
        <v>1.4869384839869895E-3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150</v>
      </c>
      <c r="D55" s="53">
        <v>219170.42382713393</v>
      </c>
      <c r="E55" s="8">
        <v>6.8261854831567645E-2</v>
      </c>
      <c r="F55" s="8">
        <v>0.93173814516843223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1869</v>
      </c>
      <c r="D57" s="53">
        <v>2642508.8428268433</v>
      </c>
      <c r="E57" s="8">
        <v>8.0261494018711049E-2</v>
      </c>
      <c r="F57" s="8">
        <v>0.91938040209239769</v>
      </c>
      <c r="G57" s="8">
        <v>3.5810388888939733E-4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257</v>
      </c>
      <c r="D58" s="53">
        <v>311977.76300766884</v>
      </c>
      <c r="E58" s="8">
        <v>5.5355007297663433E-2</v>
      </c>
      <c r="F58" s="8">
        <v>0.93464122136373173</v>
      </c>
      <c r="G58" s="8">
        <v>1.0003771338604988E-2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2126</v>
      </c>
      <c r="D61" s="53">
        <v>2954486.6058345088</v>
      </c>
      <c r="E61" s="8">
        <v>7.7631504092113432E-2</v>
      </c>
      <c r="F61" s="8">
        <v>0.92099186184602844</v>
      </c>
      <c r="G61" s="8">
        <v>1.3766340618593929E-3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1616</v>
      </c>
      <c r="D62" s="53">
        <v>2198099.9077794971</v>
      </c>
      <c r="E62" s="8">
        <v>6.1733795637891761E-2</v>
      </c>
      <c r="F62" s="8">
        <v>0.936415857668354</v>
      </c>
      <c r="G62" s="8">
        <v>1.8503466937532563E-3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510</v>
      </c>
      <c r="D63" s="53">
        <v>756386.69805501774</v>
      </c>
      <c r="E63" s="8">
        <v>0.12383108900944047</v>
      </c>
      <c r="F63" s="8">
        <v>0.87616891099055882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287</v>
      </c>
      <c r="D64" s="53">
        <v>393151.15367980138</v>
      </c>
      <c r="E64" s="8">
        <v>7.7346353933103087E-2</v>
      </c>
      <c r="F64" s="8">
        <v>0.91798499053710825</v>
      </c>
      <c r="G64" s="8">
        <v>4.6686555297891985E-3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1839</v>
      </c>
      <c r="D65" s="53">
        <v>2561335.4521547076</v>
      </c>
      <c r="E65" s="8">
        <v>7.7675273100929698E-2</v>
      </c>
      <c r="F65" s="8">
        <v>0.9214534003466075</v>
      </c>
      <c r="G65" s="8">
        <v>8.713265524636644E-4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1371</v>
      </c>
      <c r="D66" s="53">
        <v>1826977.6119687699</v>
      </c>
      <c r="E66" s="8">
        <v>7.1946833459669637E-2</v>
      </c>
      <c r="F66" s="8">
        <v>0.92582695048258823</v>
      </c>
      <c r="G66" s="8">
        <v>2.2262160577415195E-3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755</v>
      </c>
      <c r="D67" s="53">
        <v>1127508.993865741</v>
      </c>
      <c r="E67" s="8">
        <v>8.6842752989811908E-2</v>
      </c>
      <c r="F67" s="8">
        <v>0.91315724701018752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720</v>
      </c>
      <c r="D68" s="53">
        <v>1005098.2820201722</v>
      </c>
      <c r="E68" s="8">
        <v>0.1014827944053299</v>
      </c>
      <c r="F68" s="8">
        <v>0.89851720559466952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262</v>
      </c>
      <c r="D69" s="53">
        <v>352605.6149206321</v>
      </c>
      <c r="E69" s="8">
        <v>3.3194527759142063E-2</v>
      </c>
      <c r="F69" s="8">
        <v>0.96680547224085767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229</v>
      </c>
      <c r="D70" s="53">
        <v>303761.4823674052</v>
      </c>
      <c r="E70" s="8">
        <v>4.6050617375764491E-2</v>
      </c>
      <c r="F70" s="8">
        <v>0.95073040425484612</v>
      </c>
      <c r="G70" s="8">
        <v>3.2189783693891919E-3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153</v>
      </c>
      <c r="D71" s="53">
        <v>220277.36399084664</v>
      </c>
      <c r="E71" s="8">
        <v>0.13970773993986171</v>
      </c>
      <c r="F71" s="8">
        <v>0.86029226006013781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162</v>
      </c>
      <c r="D72" s="53">
        <v>235695.58100717395</v>
      </c>
      <c r="E72" s="8">
        <v>4.7566735438215019E-2</v>
      </c>
      <c r="F72" s="8">
        <v>0.94841837090532677</v>
      </c>
      <c r="G72" s="8">
        <v>4.0148936564581208E-3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285</v>
      </c>
      <c r="D73" s="53">
        <v>404593.08011797245</v>
      </c>
      <c r="E73" s="8">
        <v>0.12684099146021652</v>
      </c>
      <c r="F73" s="8">
        <v>0.87096125811268732</v>
      </c>
      <c r="G73" s="8">
        <v>2.1977504270958362E-3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432455.20141031162</v>
      </c>
      <c r="E74" s="13">
        <v>1.9339266987301412E-2</v>
      </c>
      <c r="F74" s="14">
        <v>0.97776110793258586</v>
      </c>
      <c r="G74" s="8">
        <v>2.8996250801129786E-3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8" display="Vissza" xr:uid="{3D212A51-12E8-49C5-BE9D-BCF8AE736650}"/>
  </hyperlinks>
  <pageMargins left="0.75" right="0.75" top="1" bottom="1" header="0.5" footer="0.5"/>
  <pageSetup orientation="portrait" horizontalDpi="300" verticalDpi="300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BAEB1-2B79-4FE3-8F85-804282887519}">
  <sheetPr codeName="Munka12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415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412</v>
      </c>
      <c r="F2" s="4" t="s">
        <v>413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0.14660519225855756</v>
      </c>
      <c r="F4" s="8">
        <v>0.85298707235429605</v>
      </c>
      <c r="G4" s="8">
        <v>4.0773538714916922E-4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0.13729833206161585</v>
      </c>
      <c r="F5" s="8">
        <v>0.86116474549072708</v>
      </c>
      <c r="G5" s="8">
        <v>1.5369224476572772E-3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0.13732462780475788</v>
      </c>
      <c r="F6" s="8">
        <v>0.86267537219524115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0.14854135533727725</v>
      </c>
      <c r="F7" s="8">
        <v>0.85145864466272214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0.17126810096060421</v>
      </c>
      <c r="F8" s="8">
        <v>0.82873189903939537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0.14109894414883831</v>
      </c>
      <c r="F9" s="8">
        <v>0.85828602248147989</v>
      </c>
      <c r="G9" s="8">
        <v>6.1503336968005585E-4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0.15743545783734134</v>
      </c>
      <c r="F10" s="8">
        <v>0.84256454216265853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0.15120684545121557</v>
      </c>
      <c r="F11" s="8">
        <v>0.84879315454878412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0.14244135746378186</v>
      </c>
      <c r="F12" s="8">
        <v>0.85755864253621805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0.15331492620179307</v>
      </c>
      <c r="F13" s="8">
        <v>0.84668507379820634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0.15550404695318248</v>
      </c>
      <c r="F14" s="8">
        <v>0.84449595304681746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0.10655371213040925</v>
      </c>
      <c r="F15" s="8">
        <v>0.88851201480700026</v>
      </c>
      <c r="G15" s="8">
        <v>4.934273062590408E-3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0.16231901813877625</v>
      </c>
      <c r="F16" s="8">
        <v>0.83768098186122397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0.13955578540161076</v>
      </c>
      <c r="F17" s="8">
        <v>0.86044421459838949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0.17348927922690391</v>
      </c>
      <c r="F18" s="8">
        <v>0.82481092238969334</v>
      </c>
      <c r="G18" s="8">
        <v>1.699798383401168E-3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0.14282025344922028</v>
      </c>
      <c r="F19" s="8">
        <v>0.85717974655078111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0.13074133856335768</v>
      </c>
      <c r="F20" s="8">
        <v>0.86925866143664232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9.624369350453596E-2</v>
      </c>
      <c r="F21" s="8">
        <v>0.90375630649546379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0.14570680180551016</v>
      </c>
      <c r="F22" s="8">
        <v>0.85429319819448968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0.15085668854357578</v>
      </c>
      <c r="F23" s="8">
        <v>0.84680603031569446</v>
      </c>
      <c r="G23" s="8">
        <v>2.3372811407302361E-3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0.19394932805034298</v>
      </c>
      <c r="F24" s="8">
        <v>0.80416782810085352</v>
      </c>
      <c r="G24" s="8">
        <v>1.8828438488033643E-3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0.1621097140390006</v>
      </c>
      <c r="F25" s="8">
        <v>0.83789028596100057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0.11924343889168521</v>
      </c>
      <c r="F26" s="8">
        <v>0.88075656110831491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0.12421425087779207</v>
      </c>
      <c r="F27" s="8">
        <v>0.87578574912220819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0.15893164717712477</v>
      </c>
      <c r="F28" s="8">
        <v>0.84106835282287618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0.15795435610933045</v>
      </c>
      <c r="F29" s="8">
        <v>0.84204564389066827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0.13401463511727191</v>
      </c>
      <c r="F30" s="8">
        <v>0.86486493437660916</v>
      </c>
      <c r="G30" s="8">
        <v>1.1204305061187382E-3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0.14917411357996227</v>
      </c>
      <c r="F31" s="8">
        <v>0.85082588642003831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0.1471104637817171</v>
      </c>
      <c r="F32" s="8">
        <v>0.85288953621828301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0.14476542516048449</v>
      </c>
      <c r="F33" s="8">
        <v>0.85334221561030577</v>
      </c>
      <c r="G33" s="8">
        <v>1.8923592292098101E-3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0.14741809937421882</v>
      </c>
      <c r="F34" s="8">
        <v>0.8507610250249974</v>
      </c>
      <c r="G34" s="8">
        <v>1.8208756007843145E-3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0.15955268234493328</v>
      </c>
      <c r="F35" s="8">
        <v>0.84044731765506631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0.14635910319336523</v>
      </c>
      <c r="F36" s="8">
        <v>0.85364089680663424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0.13830199250546352</v>
      </c>
      <c r="F37" s="8">
        <v>0.86169800749453662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0.11251572411771324</v>
      </c>
      <c r="F38" s="8">
        <v>0.88748427588228684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0.15484456837568031</v>
      </c>
      <c r="F39" s="8">
        <v>0.84065220951023134</v>
      </c>
      <c r="G39" s="8">
        <v>4.5032221140884768E-3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0.17642203470940424</v>
      </c>
      <c r="F40" s="8">
        <v>0.82357796529059579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0.16717669912196087</v>
      </c>
      <c r="F41" s="8">
        <v>0.83282330087803924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0.15523791728794595</v>
      </c>
      <c r="F42" s="8">
        <v>0.84476208271205466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0.17617291556376691</v>
      </c>
      <c r="F43" s="8">
        <v>0.82382708443623331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0.1444325932959695</v>
      </c>
      <c r="F44" s="8">
        <v>0.85556740670403042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0.11146281673519695</v>
      </c>
      <c r="F45" s="8">
        <v>0.88853718326480302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0.1595023453309434</v>
      </c>
      <c r="F46" s="8">
        <v>0.84049765466905679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0.12145014830962712</v>
      </c>
      <c r="F47" s="8">
        <v>0.87854985169037292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0.11420072035909663</v>
      </c>
      <c r="F48" s="8">
        <v>0.88579927964090244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0.15426492578138587</v>
      </c>
      <c r="F49" s="8">
        <v>0.84523095878789734</v>
      </c>
      <c r="G49" s="8">
        <v>5.0411543071475918E-4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0.14660519225855756</v>
      </c>
      <c r="F51" s="8">
        <v>0.85298707235429605</v>
      </c>
      <c r="G51" s="8">
        <v>4.0773538714916922E-4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8">
        <v>0.10360888991783654</v>
      </c>
      <c r="F52" s="8">
        <v>0.89049909906323133</v>
      </c>
      <c r="G52" s="8">
        <v>5.8920110189321388E-3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0.14980180657153577</v>
      </c>
      <c r="F53" s="8">
        <v>0.85019819342846303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0.14503155241700025</v>
      </c>
      <c r="F54" s="8">
        <v>0.85453128382046106</v>
      </c>
      <c r="G54" s="8">
        <v>4.3716376253809919E-4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0.16840825279284727</v>
      </c>
      <c r="F55" s="8">
        <v>0.83159174720715223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0.10360888991783654</v>
      </c>
      <c r="F56" s="8">
        <v>0.89049909906323133</v>
      </c>
      <c r="G56" s="8">
        <v>5.8920110189321388E-3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0.14980180657153577</v>
      </c>
      <c r="F57" s="8">
        <v>0.85019819342846303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0.14660519225855756</v>
      </c>
      <c r="F61" s="8">
        <v>0.85298707235429605</v>
      </c>
      <c r="G61" s="8">
        <v>4.0773538714916922E-4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0.12639130065878013</v>
      </c>
      <c r="F62" s="8">
        <v>0.87360869934121899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0.19395539909250664</v>
      </c>
      <c r="F63" s="8">
        <v>0.80468176220341225</v>
      </c>
      <c r="G63" s="8">
        <v>1.3628387040803035E-3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0.12560437652095</v>
      </c>
      <c r="F64" s="8">
        <v>0.87439562347904987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0.14880794702228745</v>
      </c>
      <c r="F65" s="8">
        <v>0.85074155062962231</v>
      </c>
      <c r="G65" s="8">
        <v>4.505023480903979E-4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0.11800810136925588</v>
      </c>
      <c r="F66" s="8">
        <v>0.88133927061804695</v>
      </c>
      <c r="G66" s="8">
        <v>6.5262801269748167E-4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0.19421808341435581</v>
      </c>
      <c r="F67" s="8">
        <v>0.80578191658564435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0.18170064857700624</v>
      </c>
      <c r="F68" s="8">
        <v>0.81709434892917443</v>
      </c>
      <c r="G68" s="8">
        <v>1.2050024938191138E-3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13">
        <v>7.203568352666069E-2</v>
      </c>
      <c r="F69" s="14">
        <v>0.92796431647333966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8.9958387612711507E-2</v>
      </c>
      <c r="F70" s="8">
        <v>0.91004161238728831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8">
        <v>0.17108808748381257</v>
      </c>
      <c r="F71" s="8">
        <v>0.82891191251618712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8">
        <v>8.4519892265254595E-2</v>
      </c>
      <c r="F72" s="8">
        <v>0.91548010773474564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0.16322996081346028</v>
      </c>
      <c r="F73" s="8">
        <v>0.83677003918653936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0.17846702745441562</v>
      </c>
      <c r="F74" s="8">
        <v>0.82153297254558499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9" display="Vissza" xr:uid="{27EE8DDB-7C31-4F51-BA23-80C0F2D19498}"/>
  </hyperlinks>
  <pageMargins left="0.75" right="0.75" top="1" bottom="1" header="0.5" footer="0.5"/>
  <pageSetup orientation="portrait" horizontalDpi="300" verticalDpi="300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04DFB-BF6B-40BC-B7A6-C7A04209B0E1}">
  <sheetPr codeName="Munka12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416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412</v>
      </c>
      <c r="F2" s="4" t="s">
        <v>413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2610</v>
      </c>
      <c r="D4" s="53">
        <v>3473828.1020695399</v>
      </c>
      <c r="E4" s="8">
        <v>0.10292737702022432</v>
      </c>
      <c r="F4" s="8">
        <v>0.89671267850452263</v>
      </c>
      <c r="G4" s="8">
        <v>3.5994447525224393E-4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868</v>
      </c>
      <c r="D5" s="53">
        <v>1159227.3371650458</v>
      </c>
      <c r="E5" s="8">
        <v>7.749340163888864E-2</v>
      </c>
      <c r="F5" s="8">
        <v>0.92142796158881735</v>
      </c>
      <c r="G5" s="8">
        <v>1.0786367722950743E-3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798</v>
      </c>
      <c r="D6" s="53">
        <v>985644.25048245455</v>
      </c>
      <c r="E6" s="8">
        <v>0.1101647933027619</v>
      </c>
      <c r="F6" s="8">
        <v>0.8898352066972377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558</v>
      </c>
      <c r="D7" s="53">
        <v>770793.24505327188</v>
      </c>
      <c r="E7" s="8">
        <v>0.11727377084555371</v>
      </c>
      <c r="F7" s="8">
        <v>0.88272622915444598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386</v>
      </c>
      <c r="D8" s="53">
        <v>558163.26936877647</v>
      </c>
      <c r="E8" s="8">
        <v>0.12315826460429595</v>
      </c>
      <c r="F8" s="8">
        <v>0.87684173539570376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1967</v>
      </c>
      <c r="D9" s="53">
        <v>2504745.7834578059</v>
      </c>
      <c r="E9" s="8">
        <v>9.5686362814090695E-2</v>
      </c>
      <c r="F9" s="8">
        <v>0.90381443074285395</v>
      </c>
      <c r="G9" s="8">
        <v>4.9920644305457619E-4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643</v>
      </c>
      <c r="D10" s="53">
        <v>969082.31861174281</v>
      </c>
      <c r="E10" s="8">
        <v>0.12164291795254968</v>
      </c>
      <c r="F10" s="8">
        <v>0.87835708204745033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395</v>
      </c>
      <c r="D11" s="53">
        <v>547479.01154423354</v>
      </c>
      <c r="E11" s="8">
        <v>9.3178370019235859E-2</v>
      </c>
      <c r="F11" s="8">
        <v>0.90682162998076388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693</v>
      </c>
      <c r="D12" s="53">
        <v>858370.86811055907</v>
      </c>
      <c r="E12" s="8">
        <v>0.12239084227422214</v>
      </c>
      <c r="F12" s="8">
        <v>0.8776091577257773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617</v>
      </c>
      <c r="D13" s="53">
        <v>940930.89158226305</v>
      </c>
      <c r="E13" s="8">
        <v>0.11972674915013425</v>
      </c>
      <c r="F13" s="8">
        <v>0.88027325084986563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198</v>
      </c>
      <c r="D14" s="53">
        <v>254037.87215458977</v>
      </c>
      <c r="E14" s="8">
        <v>8.772521279390634E-2</v>
      </c>
      <c r="F14" s="8">
        <v>0.91227478720609401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473</v>
      </c>
      <c r="D15" s="53">
        <v>611748.32562081201</v>
      </c>
      <c r="E15" s="8">
        <v>6.3456271294051805E-2</v>
      </c>
      <c r="F15" s="8">
        <v>0.93449977503914083</v>
      </c>
      <c r="G15" s="8">
        <v>2.0439536668073557E-3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234</v>
      </c>
      <c r="D16" s="53">
        <v>261261.13305709005</v>
      </c>
      <c r="E16" s="8">
        <v>0.1061110317589157</v>
      </c>
      <c r="F16" s="8">
        <v>0.89388896824108444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310</v>
      </c>
      <c r="D17" s="53">
        <v>442762.51099472522</v>
      </c>
      <c r="E17" s="8">
        <v>9.0076253841109649E-2</v>
      </c>
      <c r="F17" s="8">
        <v>0.90992374615889071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569</v>
      </c>
      <c r="D18" s="53">
        <v>783604.23940211488</v>
      </c>
      <c r="E18" s="8">
        <v>9.3145671587670453E-2</v>
      </c>
      <c r="F18" s="8">
        <v>0.90525864379190035</v>
      </c>
      <c r="G18" s="8">
        <v>1.5956846204277237E-3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1051</v>
      </c>
      <c r="D19" s="53">
        <v>1359062.7554363937</v>
      </c>
      <c r="E19" s="8">
        <v>0.10468331601326267</v>
      </c>
      <c r="F19" s="8">
        <v>0.89531668398673858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653</v>
      </c>
      <c r="D20" s="53">
        <v>850482.3979368431</v>
      </c>
      <c r="E20" s="8">
        <v>0.11302225372637603</v>
      </c>
      <c r="F20" s="8">
        <v>0.88697774627362402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27</v>
      </c>
      <c r="D21" s="53">
        <v>37916.198299467702</v>
      </c>
      <c r="E21" s="8">
        <v>0.16577743283056956</v>
      </c>
      <c r="F21" s="8">
        <v>0.83422256716943044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2227</v>
      </c>
      <c r="D22" s="53">
        <v>2945551.631391333</v>
      </c>
      <c r="E22" s="8">
        <v>0.1012506741412912</v>
      </c>
      <c r="F22" s="8">
        <v>0.89874932585870937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383</v>
      </c>
      <c r="D23" s="53">
        <v>528276.47067821049</v>
      </c>
      <c r="E23" s="8">
        <v>0.11227629784961379</v>
      </c>
      <c r="F23" s="8">
        <v>0.8853567876601186</v>
      </c>
      <c r="G23" s="8">
        <v>2.3669144902680457E-3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526</v>
      </c>
      <c r="D24" s="53">
        <v>700430.40110399073</v>
      </c>
      <c r="E24" s="8">
        <v>8.0672529149236588E-2</v>
      </c>
      <c r="F24" s="8">
        <v>0.91754230385723301</v>
      </c>
      <c r="G24" s="8">
        <v>1.7851669935301368E-3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500</v>
      </c>
      <c r="D25" s="53">
        <v>777632.95644166647</v>
      </c>
      <c r="E25" s="14">
        <v>0.17259594219404403</v>
      </c>
      <c r="F25" s="13">
        <v>0.82740405780595638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903</v>
      </c>
      <c r="D26" s="53">
        <v>1087340.1474853614</v>
      </c>
      <c r="E26" s="13">
        <v>6.423055448863528E-2</v>
      </c>
      <c r="F26" s="14">
        <v>0.93576944551136554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681</v>
      </c>
      <c r="D27" s="53">
        <v>908424.59703852818</v>
      </c>
      <c r="E27" s="8">
        <v>0.10676700052194545</v>
      </c>
      <c r="F27" s="8">
        <v>0.89323299947805512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602</v>
      </c>
      <c r="D28" s="53">
        <v>621555.34569267277</v>
      </c>
      <c r="E28" s="8">
        <v>8.8307061532001421E-2</v>
      </c>
      <c r="F28" s="8">
        <v>0.91169293846799926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826</v>
      </c>
      <c r="D29" s="53">
        <v>812050.65651076823</v>
      </c>
      <c r="E29" s="8">
        <v>0.11179063856621391</v>
      </c>
      <c r="F29" s="8">
        <v>0.88820936143378715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1119787.5633905611</v>
      </c>
      <c r="E30" s="8">
        <v>0.11550153303953603</v>
      </c>
      <c r="F30" s="8">
        <v>0.88338183977670537</v>
      </c>
      <c r="G30" s="8">
        <v>1.1166271837578961E-3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305</v>
      </c>
      <c r="D31" s="53">
        <v>920434.53647554643</v>
      </c>
      <c r="E31" s="8">
        <v>8.9683126443680233E-2</v>
      </c>
      <c r="F31" s="8">
        <v>0.91031687355631941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1642</v>
      </c>
      <c r="D32" s="53">
        <v>2264961.7041443144</v>
      </c>
      <c r="E32" s="8">
        <v>0.11342843533534935</v>
      </c>
      <c r="F32" s="8">
        <v>0.88657156466465092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968</v>
      </c>
      <c r="D33" s="53">
        <v>1208866.397925229</v>
      </c>
      <c r="E33" s="8">
        <v>8.3252336852373418E-2</v>
      </c>
      <c r="F33" s="8">
        <v>0.91571331788378174</v>
      </c>
      <c r="G33" s="8">
        <v>1.0343452638454907E-3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765</v>
      </c>
      <c r="D34" s="53">
        <v>946418.84226525167</v>
      </c>
      <c r="E34" s="8">
        <v>9.7681752317036227E-2</v>
      </c>
      <c r="F34" s="8">
        <v>0.90099707234549531</v>
      </c>
      <c r="G34" s="8">
        <v>1.3211753374680541E-3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556</v>
      </c>
      <c r="D35" s="53">
        <v>736071.85465588234</v>
      </c>
      <c r="E35" s="8">
        <v>0.12340154165739622</v>
      </c>
      <c r="F35" s="8">
        <v>0.87659845834260286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654</v>
      </c>
      <c r="D36" s="53">
        <v>865080.67119773466</v>
      </c>
      <c r="E36" s="8">
        <v>0.10276069453969167</v>
      </c>
      <c r="F36" s="8">
        <v>0.89723930546030783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635</v>
      </c>
      <c r="D37" s="53">
        <v>926256.73395068024</v>
      </c>
      <c r="E37" s="8">
        <v>9.2172578570512448E-2</v>
      </c>
      <c r="F37" s="8">
        <v>0.90782742142948725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249</v>
      </c>
      <c r="D38" s="53">
        <v>297717.17570857011</v>
      </c>
      <c r="E38" s="8">
        <v>7.7675318783481467E-2</v>
      </c>
      <c r="F38" s="8">
        <v>0.92232468121651878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298</v>
      </c>
      <c r="D39" s="53">
        <v>373979.79829377058</v>
      </c>
      <c r="E39" s="8">
        <v>9.5688806642528851E-2</v>
      </c>
      <c r="F39" s="8">
        <v>0.90096773673489305</v>
      </c>
      <c r="G39" s="8">
        <v>3.343456622578607E-3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221</v>
      </c>
      <c r="D40" s="53">
        <v>277926.71514114569</v>
      </c>
      <c r="E40" s="8">
        <v>0.12066811851344771</v>
      </c>
      <c r="F40" s="8">
        <v>0.87933188148655206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275</v>
      </c>
      <c r="D41" s="53">
        <v>367908.82520947565</v>
      </c>
      <c r="E41" s="8">
        <v>0.14496451652897741</v>
      </c>
      <c r="F41" s="8">
        <v>0.85503548347102276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278</v>
      </c>
      <c r="D42" s="53">
        <v>364958.18256816966</v>
      </c>
      <c r="E42" s="8">
        <v>0.1027478720933042</v>
      </c>
      <c r="F42" s="8">
        <v>0.89725212790669628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290</v>
      </c>
      <c r="D43" s="53">
        <v>389007.36101511226</v>
      </c>
      <c r="E43" s="8">
        <v>0.10258248911705198</v>
      </c>
      <c r="F43" s="8">
        <v>0.89741751088294874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234</v>
      </c>
      <c r="D44" s="53">
        <v>306445.63704529603</v>
      </c>
      <c r="E44" s="8">
        <v>0.12393891187831445</v>
      </c>
      <c r="F44" s="8">
        <v>0.87606108812168604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335162.73403115576</v>
      </c>
      <c r="E45" s="8">
        <v>8.4180648166199495E-2</v>
      </c>
      <c r="F45" s="8">
        <v>0.9158193518338007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277</v>
      </c>
      <c r="D46" s="53">
        <v>381555.93573144625</v>
      </c>
      <c r="E46" s="8">
        <v>9.2008709498862279E-2</v>
      </c>
      <c r="F46" s="8">
        <v>0.90799129050113736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229</v>
      </c>
      <c r="D47" s="53">
        <v>379165.73732540268</v>
      </c>
      <c r="E47" s="8">
        <v>8.7205122492605772E-2</v>
      </c>
      <c r="F47" s="8">
        <v>0.9127948775073943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684</v>
      </c>
      <c r="D48" s="53">
        <v>856414.8195003015</v>
      </c>
      <c r="E48" s="8">
        <v>7.562376419862181E-2</v>
      </c>
      <c r="F48" s="8">
        <v>0.92437623580137795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1926</v>
      </c>
      <c r="D49" s="53">
        <v>2617413.2825692473</v>
      </c>
      <c r="E49" s="8">
        <v>0.11186108985878886</v>
      </c>
      <c r="F49" s="8">
        <v>0.88766119221961104</v>
      </c>
      <c r="G49" s="8">
        <v>4.7771792159950505E-4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601</v>
      </c>
      <c r="D50" s="53">
        <v>698292.66120872262</v>
      </c>
      <c r="E50" s="8">
        <v>6.4319320031422905E-2</v>
      </c>
      <c r="F50" s="8">
        <v>0.93568067996857707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2009</v>
      </c>
      <c r="D51" s="53">
        <v>2775535.4408608242</v>
      </c>
      <c r="E51" s="8">
        <v>0.11264071825950825</v>
      </c>
      <c r="F51" s="8">
        <v>0.88690877939239998</v>
      </c>
      <c r="G51" s="8">
        <v>4.505023480903979E-4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596</v>
      </c>
      <c r="D52" s="53">
        <v>705862.6618673224</v>
      </c>
      <c r="E52" s="8">
        <v>6.9587425028249841E-2</v>
      </c>
      <c r="F52" s="8">
        <v>0.92864114647600249</v>
      </c>
      <c r="G52" s="8">
        <v>1.7714284957474457E-3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2014</v>
      </c>
      <c r="D53" s="53">
        <v>2767965.4402022241</v>
      </c>
      <c r="E53" s="8">
        <v>0.11142944388774416</v>
      </c>
      <c r="F53" s="8">
        <v>0.88857055611225377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2468</v>
      </c>
      <c r="D54" s="53">
        <v>3270304.3893731614</v>
      </c>
      <c r="E54" s="8">
        <v>9.9807581522528416E-2</v>
      </c>
      <c r="F54" s="8">
        <v>0.8998100732629466</v>
      </c>
      <c r="G54" s="8">
        <v>3.8234521452469068E-4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142</v>
      </c>
      <c r="D55" s="53">
        <v>203523.71269637995</v>
      </c>
      <c r="E55" s="8">
        <v>0.1530575597635096</v>
      </c>
      <c r="F55" s="8">
        <v>0.84694244023649001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152</v>
      </c>
      <c r="D56" s="53">
        <v>198784.81189991577</v>
      </c>
      <c r="E56" s="8">
        <v>0.1081695297789648</v>
      </c>
      <c r="F56" s="8">
        <v>0.88554032550944894</v>
      </c>
      <c r="G56" s="8">
        <v>6.290144711586231E-3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1857</v>
      </c>
      <c r="D57" s="53">
        <v>2576750.6289609084</v>
      </c>
      <c r="E57" s="8">
        <v>0.11298565049745336</v>
      </c>
      <c r="F57" s="8">
        <v>0.88701434950254532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157</v>
      </c>
      <c r="D58" s="53">
        <v>191214.81124131611</v>
      </c>
      <c r="E58" s="8">
        <v>9.0458493288626124E-2</v>
      </c>
      <c r="F58" s="8">
        <v>0.90954150671137379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444</v>
      </c>
      <c r="D59" s="53">
        <v>507077.84996740584</v>
      </c>
      <c r="E59" s="13">
        <v>5.4462456670695589E-2</v>
      </c>
      <c r="F59" s="14">
        <v>0.94553754332930429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441</v>
      </c>
      <c r="D60" s="53">
        <v>503222.24898712459</v>
      </c>
      <c r="E60" s="13">
        <v>5.3060888241160564E-2</v>
      </c>
      <c r="F60" s="14">
        <v>0.94693911175883916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2169</v>
      </c>
      <c r="D61" s="53">
        <v>2970605.853082418</v>
      </c>
      <c r="E61" s="8">
        <v>0.11137478737136633</v>
      </c>
      <c r="F61" s="8">
        <v>0.88820429336328799</v>
      </c>
      <c r="G61" s="8">
        <v>4.2091926534732626E-4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1822</v>
      </c>
      <c r="D62" s="53">
        <v>2385839.2071266258</v>
      </c>
      <c r="E62" s="8">
        <v>9.5774962566579525E-2</v>
      </c>
      <c r="F62" s="8">
        <v>0.90422503743341798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788</v>
      </c>
      <c r="D63" s="53">
        <v>1087988.8949429258</v>
      </c>
      <c r="E63" s="8">
        <v>0.11861183015062088</v>
      </c>
      <c r="F63" s="8">
        <v>0.88023890698545826</v>
      </c>
      <c r="G63" s="8">
        <v>1.1492628639206029E-3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0</v>
      </c>
      <c r="D64" s="53">
        <v>0</v>
      </c>
      <c r="E64" s="54">
        <v>0</v>
      </c>
      <c r="F64" s="54">
        <v>0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0.10292737702022432</v>
      </c>
      <c r="F65" s="8">
        <v>0.89671267850452263</v>
      </c>
      <c r="G65" s="8">
        <v>3.5994447525224393E-4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1921</v>
      </c>
      <c r="D66" s="53">
        <v>2451293.6170829982</v>
      </c>
      <c r="E66" s="8">
        <v>8.4559625444526956E-2</v>
      </c>
      <c r="F66" s="8">
        <v>0.91493028256787823</v>
      </c>
      <c r="G66" s="8">
        <v>5.1009198759463916E-4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689</v>
      </c>
      <c r="D67" s="53">
        <v>1022534.4849865466</v>
      </c>
      <c r="E67" s="8">
        <v>0.14695987945290814</v>
      </c>
      <c r="F67" s="8">
        <v>0.853040120547091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846</v>
      </c>
      <c r="D68" s="53">
        <v>1126304.4768375927</v>
      </c>
      <c r="E68" s="8">
        <v>7.518884035447912E-2</v>
      </c>
      <c r="F68" s="8">
        <v>0.923700993381397</v>
      </c>
      <c r="G68" s="8">
        <v>1.1101662641231054E-3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264</v>
      </c>
      <c r="D69" s="53">
        <v>354802.17162301665</v>
      </c>
      <c r="E69" s="8">
        <v>6.5265840519402041E-2</v>
      </c>
      <c r="F69" s="8">
        <v>0.9347341594805979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250</v>
      </c>
      <c r="D70" s="53">
        <v>315866.9141446749</v>
      </c>
      <c r="E70" s="8">
        <v>5.2804130594329285E-2</v>
      </c>
      <c r="F70" s="8">
        <v>0.94719586940567035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234</v>
      </c>
      <c r="D71" s="53">
        <v>315560.9066286895</v>
      </c>
      <c r="E71" s="14">
        <v>0.21765869929095361</v>
      </c>
      <c r="F71" s="13">
        <v>0.78234130070904429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312</v>
      </c>
      <c r="D72" s="53">
        <v>409246.10649856989</v>
      </c>
      <c r="E72" s="8">
        <v>5.4498703544520327E-2</v>
      </c>
      <c r="F72" s="8">
        <v>0.94550129645547965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350</v>
      </c>
      <c r="D73" s="53">
        <v>476637.79617075302</v>
      </c>
      <c r="E73" s="8">
        <v>0.14285908226953262</v>
      </c>
      <c r="F73" s="8">
        <v>0.8571409177304673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354</v>
      </c>
      <c r="D74" s="53">
        <v>475409.73016625148</v>
      </c>
      <c r="E74" s="8">
        <v>0.15555203434982362</v>
      </c>
      <c r="F74" s="8">
        <v>0.84444796565017666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0" display="Vissza" xr:uid="{D48503DB-A00E-4D95-AECD-F9D1883835FD}"/>
  </hyperlinks>
  <pageMargins left="0.75" right="0.75" top="1" bottom="1" header="0.5" footer="0.5"/>
  <pageSetup orientation="portrait" horizontalDpi="300" verticalDpi="300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8DD23-150E-4CE1-A9E6-E5CEFB7572A8}">
  <sheetPr codeName="Munka12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417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412</v>
      </c>
      <c r="F2" s="4" t="s">
        <v>413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815</v>
      </c>
      <c r="D4" s="53">
        <v>1129183.2283882895</v>
      </c>
      <c r="E4" s="8">
        <v>4.9229923529192129E-2</v>
      </c>
      <c r="F4" s="8">
        <v>0.94322745407680431</v>
      </c>
      <c r="G4" s="8">
        <v>7.5426223940035075E-3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295</v>
      </c>
      <c r="D5" s="53">
        <v>401787.17142586579</v>
      </c>
      <c r="E5" s="8">
        <v>4.2260478594942558E-2</v>
      </c>
      <c r="F5" s="8">
        <v>0.95462746277740507</v>
      </c>
      <c r="G5" s="8">
        <v>3.1120586276523979E-3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246</v>
      </c>
      <c r="D6" s="53">
        <v>331512.29189899203</v>
      </c>
      <c r="E6" s="8">
        <v>5.64673230940431E-2</v>
      </c>
      <c r="F6" s="8">
        <v>0.93890975778316188</v>
      </c>
      <c r="G6" s="8">
        <v>4.6229191227947237E-3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162</v>
      </c>
      <c r="D7" s="53">
        <v>218037.35946237639</v>
      </c>
      <c r="E7" s="8">
        <v>4.6597746430950791E-2</v>
      </c>
      <c r="F7" s="8">
        <v>0.94285265935579676</v>
      </c>
      <c r="G7" s="8">
        <v>1.0549594213252604E-2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112</v>
      </c>
      <c r="D8" s="53">
        <v>177846.40560105373</v>
      </c>
      <c r="E8" s="8">
        <v>5.4711392723080315E-2</v>
      </c>
      <c r="F8" s="8">
        <v>0.92598061349917049</v>
      </c>
      <c r="G8" s="8">
        <v>1.930799377774944E-2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655</v>
      </c>
      <c r="D9" s="53">
        <v>877306.08470326825</v>
      </c>
      <c r="E9" s="8">
        <v>4.9241737750065531E-2</v>
      </c>
      <c r="F9" s="8">
        <v>0.94652250234031132</v>
      </c>
      <c r="G9" s="8">
        <v>4.2357599096231576E-3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160</v>
      </c>
      <c r="D10" s="53">
        <v>251877.14368502077</v>
      </c>
      <c r="E10" s="8">
        <v>4.9188773753922381E-2</v>
      </c>
      <c r="F10" s="8">
        <v>0.931750565587944</v>
      </c>
      <c r="G10" s="8">
        <v>1.9060660658133551E-2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93</v>
      </c>
      <c r="D11" s="53">
        <v>134160.58768339088</v>
      </c>
      <c r="E11" s="8">
        <v>5.7582154578514941E-2</v>
      </c>
      <c r="F11" s="8">
        <v>0.9424178454214851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198</v>
      </c>
      <c r="D12" s="53">
        <v>270293.20749815088</v>
      </c>
      <c r="E12" s="8">
        <v>4.9806539242923088E-2</v>
      </c>
      <c r="F12" s="8">
        <v>0.94674121641947684</v>
      </c>
      <c r="G12" s="8">
        <v>3.4522443376001953E-3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148</v>
      </c>
      <c r="D13" s="53">
        <v>239617.75211841564</v>
      </c>
      <c r="E13" s="8">
        <v>4.2860635254522876E-2</v>
      </c>
      <c r="F13" s="8">
        <v>0.93710351714705875</v>
      </c>
      <c r="G13" s="8">
        <v>2.0035847598418206E-2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82</v>
      </c>
      <c r="D14" s="53">
        <v>113031.0965591276</v>
      </c>
      <c r="E14" s="8">
        <v>4.8375477560419163E-2</v>
      </c>
      <c r="F14" s="8">
        <v>0.95162452243958062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202</v>
      </c>
      <c r="D15" s="53">
        <v>267626.58374247514</v>
      </c>
      <c r="E15" s="8">
        <v>3.4579757847751941E-2</v>
      </c>
      <c r="F15" s="8">
        <v>0.96074811572956387</v>
      </c>
      <c r="G15" s="8">
        <v>4.6721264226841815E-3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92</v>
      </c>
      <c r="D16" s="53">
        <v>104454.00078672823</v>
      </c>
      <c r="E16" s="8">
        <v>9.0081894036921184E-2</v>
      </c>
      <c r="F16" s="8">
        <v>0.89524605413051672</v>
      </c>
      <c r="G16" s="8">
        <v>1.4672051832562078E-2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130</v>
      </c>
      <c r="D17" s="53">
        <v>189057.70438453314</v>
      </c>
      <c r="E17" s="8">
        <v>4.6274281314693411E-2</v>
      </c>
      <c r="F17" s="8">
        <v>0.94155903299986821</v>
      </c>
      <c r="G17" s="8">
        <v>1.2166685685438505E-2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219</v>
      </c>
      <c r="D18" s="53">
        <v>307915.33616915822</v>
      </c>
      <c r="E18" s="8">
        <v>3.9448506331519459E-2</v>
      </c>
      <c r="F18" s="8">
        <v>0.95151349061997892</v>
      </c>
      <c r="G18" s="8">
        <v>9.0380030485016933E-3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327</v>
      </c>
      <c r="D19" s="53">
        <v>445863.61088847811</v>
      </c>
      <c r="E19" s="8">
        <v>6.1194768096196686E-2</v>
      </c>
      <c r="F19" s="8">
        <v>0.93880523190380316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135</v>
      </c>
      <c r="D20" s="53">
        <v>176913.45780796357</v>
      </c>
      <c r="E20" s="8">
        <v>4.1883609755401806E-2</v>
      </c>
      <c r="F20" s="8">
        <v>0.93870657634300347</v>
      </c>
      <c r="G20" s="8">
        <v>1.9409813901594984E-2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</v>
      </c>
      <c r="D21" s="53">
        <v>9433.1191381552326</v>
      </c>
      <c r="E21" s="54">
        <v>0</v>
      </c>
      <c r="F21" s="8">
        <v>1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718</v>
      </c>
      <c r="D22" s="53">
        <v>996986.23349960032</v>
      </c>
      <c r="E22" s="8">
        <v>4.8602275038460763E-2</v>
      </c>
      <c r="F22" s="8">
        <v>0.9470175486450727</v>
      </c>
      <c r="G22" s="8">
        <v>4.3801763164659432E-3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97</v>
      </c>
      <c r="D23" s="53">
        <v>132196.99488868972</v>
      </c>
      <c r="E23" s="8">
        <v>5.3963441906541308E-2</v>
      </c>
      <c r="F23" s="8">
        <v>0.91464380804606549</v>
      </c>
      <c r="G23" s="8">
        <v>3.1392750047393204E-2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215</v>
      </c>
      <c r="D24" s="53">
        <v>285220.7303865673</v>
      </c>
      <c r="E24" s="8">
        <v>3.6637934003149568E-2</v>
      </c>
      <c r="F24" s="8">
        <v>0.95570657957609173</v>
      </c>
      <c r="G24" s="8">
        <v>7.6554864207585612E-3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192</v>
      </c>
      <c r="D25" s="53">
        <v>314526.17284739873</v>
      </c>
      <c r="E25" s="8">
        <v>9.4986633520231262E-2</v>
      </c>
      <c r="F25" s="8">
        <v>0.9006668681956872</v>
      </c>
      <c r="G25" s="8">
        <v>4.3464982840813026E-3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277</v>
      </c>
      <c r="D26" s="53">
        <v>351022.94611985917</v>
      </c>
      <c r="E26" s="8">
        <v>2.2375030562823958E-2</v>
      </c>
      <c r="F26" s="8">
        <v>0.9732590026802963</v>
      </c>
      <c r="G26" s="8">
        <v>4.3659667568799205E-3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131</v>
      </c>
      <c r="D27" s="53">
        <v>178413.37903446314</v>
      </c>
      <c r="E27" s="8">
        <v>4.1531494260170831E-2</v>
      </c>
      <c r="F27" s="8">
        <v>0.93922187013815195</v>
      </c>
      <c r="G27" s="8">
        <v>1.9246635601677324E-2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178</v>
      </c>
      <c r="D28" s="53">
        <v>180655.76873040176</v>
      </c>
      <c r="E28" s="8">
        <v>4.0395217214544553E-2</v>
      </c>
      <c r="F28" s="8">
        <v>0.95960478278545547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231</v>
      </c>
      <c r="D29" s="53">
        <v>227650.24651056621</v>
      </c>
      <c r="E29" s="8">
        <v>5.6800230932290224E-2</v>
      </c>
      <c r="F29" s="8">
        <v>0.93910085764819617</v>
      </c>
      <c r="G29" s="8">
        <v>4.0989114195137764E-3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286</v>
      </c>
      <c r="D30" s="53">
        <v>358460.73059399071</v>
      </c>
      <c r="E30" s="8">
        <v>5.1829198365330703E-2</v>
      </c>
      <c r="F30" s="8">
        <v>0.9365934463950023</v>
      </c>
      <c r="G30" s="8">
        <v>1.1577355239666874E-2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120</v>
      </c>
      <c r="D31" s="53">
        <v>362416.48255333008</v>
      </c>
      <c r="E31" s="8">
        <v>4.6307651244523164E-2</v>
      </c>
      <c r="F31" s="8">
        <v>0.94421745603385521</v>
      </c>
      <c r="G31" s="8">
        <v>9.4748927216215997E-3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426</v>
      </c>
      <c r="D32" s="53">
        <v>620997.2436142693</v>
      </c>
      <c r="E32" s="8">
        <v>4.9186549452831609E-2</v>
      </c>
      <c r="F32" s="8">
        <v>0.94157981381631206</v>
      </c>
      <c r="G32" s="8">
        <v>9.2336367308565852E-3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389</v>
      </c>
      <c r="D33" s="53">
        <v>508185.98477401852</v>
      </c>
      <c r="E33" s="8">
        <v>4.9282926135858399E-2</v>
      </c>
      <c r="F33" s="8">
        <v>0.94524085092537857</v>
      </c>
      <c r="G33" s="8">
        <v>5.4762229387628637E-3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204</v>
      </c>
      <c r="D34" s="53">
        <v>265380.5857896104</v>
      </c>
      <c r="E34" s="8">
        <v>5.4846654283562127E-2</v>
      </c>
      <c r="F34" s="8">
        <v>0.93529025533208365</v>
      </c>
      <c r="G34" s="8">
        <v>9.86309038435422E-3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178</v>
      </c>
      <c r="D35" s="53">
        <v>242315.65241229575</v>
      </c>
      <c r="E35" s="8">
        <v>7.9466532404154799E-2</v>
      </c>
      <c r="F35" s="8">
        <v>0.92053346759584509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242</v>
      </c>
      <c r="D36" s="53">
        <v>329700.17692633951</v>
      </c>
      <c r="E36" s="8">
        <v>4.8420971135876428E-2</v>
      </c>
      <c r="F36" s="8">
        <v>0.94410049872887991</v>
      </c>
      <c r="G36" s="8">
        <v>7.4785301352431931E-3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191</v>
      </c>
      <c r="D37" s="53">
        <v>291786.81326004257</v>
      </c>
      <c r="E37" s="8">
        <v>1.9925435566374033E-2</v>
      </c>
      <c r="F37" s="8">
        <v>0.96830618719143691</v>
      </c>
      <c r="G37" s="8">
        <v>1.17683772421887E-2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51</v>
      </c>
      <c r="D38" s="53">
        <v>61144.52322950463</v>
      </c>
      <c r="E38" s="8">
        <v>1.8334970940808742E-2</v>
      </c>
      <c r="F38" s="8">
        <v>0.98166502905919117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91</v>
      </c>
      <c r="D39" s="53">
        <v>120217.74585009644</v>
      </c>
      <c r="E39" s="8">
        <v>5.9826375423230375E-2</v>
      </c>
      <c r="F39" s="8">
        <v>0.91840085978745445</v>
      </c>
      <c r="G39" s="8">
        <v>2.1772764789314981E-2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64</v>
      </c>
      <c r="D40" s="53">
        <v>86162.947148098843</v>
      </c>
      <c r="E40" s="8">
        <v>7.2443694147069901E-2</v>
      </c>
      <c r="F40" s="8">
        <v>0.92755630585292992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92</v>
      </c>
      <c r="D41" s="53">
        <v>130468.29313120294</v>
      </c>
      <c r="E41" s="8">
        <v>9.3847183533508766E-2</v>
      </c>
      <c r="F41" s="8">
        <v>0.90615281646649104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84</v>
      </c>
      <c r="D42" s="53">
        <v>109702.72884300332</v>
      </c>
      <c r="E42" s="8">
        <v>6.3917305135616012E-2</v>
      </c>
      <c r="F42" s="8">
        <v>0.93608269486438433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100</v>
      </c>
      <c r="D43" s="53">
        <v>145379.46635031945</v>
      </c>
      <c r="E43" s="8">
        <v>3.5988275141253342E-2</v>
      </c>
      <c r="F43" s="8">
        <v>0.96401172485874653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100</v>
      </c>
      <c r="D44" s="53">
        <v>131764.10007385226</v>
      </c>
      <c r="E44" s="8">
        <v>7.41168243551516E-2</v>
      </c>
      <c r="F44" s="8">
        <v>0.91880144249785123</v>
      </c>
      <c r="G44" s="8">
        <v>7.0817331469974296E-3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81</v>
      </c>
      <c r="D45" s="53">
        <v>107657.60787592242</v>
      </c>
      <c r="E45" s="8">
        <v>8.9776270634338885E-3</v>
      </c>
      <c r="F45" s="8">
        <v>0.97678692275428436</v>
      </c>
      <c r="G45" s="8">
        <v>1.4235450182282118E-2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87</v>
      </c>
      <c r="D46" s="53">
        <v>127299.86650143276</v>
      </c>
      <c r="E46" s="8">
        <v>1.8730127374713603E-2</v>
      </c>
      <c r="F46" s="8">
        <v>0.95429531729296313</v>
      </c>
      <c r="G46" s="8">
        <v>2.6974555332323159E-2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65</v>
      </c>
      <c r="D47" s="53">
        <v>109385.94938485503</v>
      </c>
      <c r="E47" s="8">
        <v>3.135353902088605E-2</v>
      </c>
      <c r="F47" s="8">
        <v>0.96864646097911389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47</v>
      </c>
      <c r="D48" s="53">
        <v>62104.262857313988</v>
      </c>
      <c r="E48" s="8">
        <v>5.6107107739810494E-2</v>
      </c>
      <c r="F48" s="8">
        <v>0.94389289226018958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768</v>
      </c>
      <c r="D49" s="53">
        <v>1067078.9655309753</v>
      </c>
      <c r="E49" s="8">
        <v>4.8829669686945444E-2</v>
      </c>
      <c r="F49" s="8">
        <v>0.94318872540798937</v>
      </c>
      <c r="G49" s="8">
        <v>7.9816049050659092E-3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179</v>
      </c>
      <c r="D50" s="53">
        <v>211697.37362624158</v>
      </c>
      <c r="E50" s="8">
        <v>4.4456311706726821E-2</v>
      </c>
      <c r="F50" s="8">
        <v>0.95554368829327363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636</v>
      </c>
      <c r="D51" s="53">
        <v>917485.85476204776</v>
      </c>
      <c r="E51" s="8">
        <v>5.033136948640439E-2</v>
      </c>
      <c r="F51" s="8">
        <v>0.94038565066037094</v>
      </c>
      <c r="G51" s="8">
        <v>9.2829798532246526E-3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237</v>
      </c>
      <c r="D52" s="53">
        <v>288176.69890981901</v>
      </c>
      <c r="E52" s="8">
        <v>3.6741406180783753E-2</v>
      </c>
      <c r="F52" s="8">
        <v>0.95891964053796164</v>
      </c>
      <c r="G52" s="8">
        <v>4.3389532812547413E-3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578</v>
      </c>
      <c r="D53" s="53">
        <v>841006.5294784701</v>
      </c>
      <c r="E53" s="8">
        <v>5.3509200297678243E-2</v>
      </c>
      <c r="F53" s="8">
        <v>0.93785041794860902</v>
      </c>
      <c r="G53" s="8">
        <v>8.6403817537124075E-3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764</v>
      </c>
      <c r="D54" s="53">
        <v>1044730.9174778429</v>
      </c>
      <c r="E54" s="8">
        <v>4.7205878171522039E-2</v>
      </c>
      <c r="F54" s="8">
        <v>0.94610871788870032</v>
      </c>
      <c r="G54" s="8">
        <v>6.6854039397771159E-3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51</v>
      </c>
      <c r="D55" s="53">
        <v>84452.310910447181</v>
      </c>
      <c r="E55" s="8">
        <v>7.426870270218261E-2</v>
      </c>
      <c r="F55" s="8">
        <v>0.90758431591697131</v>
      </c>
      <c r="G55" s="8">
        <v>1.8146981380846642E-2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76</v>
      </c>
      <c r="D56" s="53">
        <v>102787.97529806945</v>
      </c>
      <c r="E56" s="8">
        <v>5.1305840200252667E-2</v>
      </c>
      <c r="F56" s="8">
        <v>0.93652945639266116</v>
      </c>
      <c r="G56" s="8">
        <v>1.2164703407086213E-2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560</v>
      </c>
      <c r="D57" s="53">
        <v>814697.87946397823</v>
      </c>
      <c r="E57" s="8">
        <v>5.020842345427573E-2</v>
      </c>
      <c r="F57" s="8">
        <v>0.94087217506546028</v>
      </c>
      <c r="G57" s="8">
        <v>8.9194014802637788E-3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18</v>
      </c>
      <c r="D58" s="53">
        <v>26308.650014491748</v>
      </c>
      <c r="E58" s="8">
        <v>0.15572409514870875</v>
      </c>
      <c r="F58" s="8">
        <v>0.84427590485129111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161</v>
      </c>
      <c r="D59" s="53">
        <v>185388.72361174994</v>
      </c>
      <c r="E59" s="8">
        <v>2.8666218785035027E-2</v>
      </c>
      <c r="F59" s="8">
        <v>0.97133378121496494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156</v>
      </c>
      <c r="D60" s="53">
        <v>177857.26777133992</v>
      </c>
      <c r="E60" s="8">
        <v>2.9880104298943801E-2</v>
      </c>
      <c r="F60" s="8">
        <v>0.97011989570105617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659</v>
      </c>
      <c r="D61" s="53">
        <v>951325.96061694983</v>
      </c>
      <c r="E61" s="8">
        <v>5.2847512160884055E-2</v>
      </c>
      <c r="F61" s="8">
        <v>0.93819971764471133</v>
      </c>
      <c r="G61" s="8">
        <v>8.9527701944045329E-3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0</v>
      </c>
      <c r="D62" s="53">
        <v>0</v>
      </c>
      <c r="E62" s="54">
        <v>0</v>
      </c>
      <c r="F62" s="54">
        <v>0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4.9229923529192129E-2</v>
      </c>
      <c r="F63" s="8">
        <v>0.94322745407680431</v>
      </c>
      <c r="G63" s="8">
        <v>7.5426223940035075E-3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27</v>
      </c>
      <c r="D64" s="53">
        <v>41194.333445363744</v>
      </c>
      <c r="E64" s="54">
        <v>0</v>
      </c>
      <c r="F64" s="8">
        <v>0.96279695808905386</v>
      </c>
      <c r="G64" s="8">
        <v>3.7203041910946116E-2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788</v>
      </c>
      <c r="D65" s="53">
        <v>1087988.8949429258</v>
      </c>
      <c r="E65" s="8">
        <v>5.109390752275824E-2</v>
      </c>
      <c r="F65" s="8">
        <v>0.94248649736540069</v>
      </c>
      <c r="G65" s="8">
        <v>6.4195951118414E-3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613</v>
      </c>
      <c r="D66" s="53">
        <v>812423.21383033018</v>
      </c>
      <c r="E66" s="8">
        <v>4.6081718319593158E-2</v>
      </c>
      <c r="F66" s="8">
        <v>0.95237920055614778</v>
      </c>
      <c r="G66" s="8">
        <v>1.5390811242587837E-3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202</v>
      </c>
      <c r="D67" s="53">
        <v>316760.01455795876</v>
      </c>
      <c r="E67" s="8">
        <v>5.7304411711512376E-2</v>
      </c>
      <c r="F67" s="8">
        <v>0.9197551376694304</v>
      </c>
      <c r="G67" s="8">
        <v>2.2940450619057442E-2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344</v>
      </c>
      <c r="D68" s="53">
        <v>471514.89687524555</v>
      </c>
      <c r="E68" s="8">
        <v>4.3579612756039401E-2</v>
      </c>
      <c r="F68" s="8">
        <v>0.94125667707875105</v>
      </c>
      <c r="G68" s="8">
        <v>1.5163710165209374E-2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23</v>
      </c>
      <c r="D69" s="53">
        <v>32901.296721515304</v>
      </c>
      <c r="E69" s="8">
        <v>3.2932661465852296E-2</v>
      </c>
      <c r="F69" s="8">
        <v>0.96706733853414761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61</v>
      </c>
      <c r="D70" s="53">
        <v>83756.898470610162</v>
      </c>
      <c r="E70" s="8">
        <v>1.6256921519326964E-2</v>
      </c>
      <c r="F70" s="8">
        <v>0.98374307848067299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44</v>
      </c>
      <c r="D71" s="53">
        <v>66651.743475674637</v>
      </c>
      <c r="E71" s="8">
        <v>0.11158654234319093</v>
      </c>
      <c r="F71" s="8">
        <v>0.88841345765680924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164</v>
      </c>
      <c r="D72" s="53">
        <v>218313.66075365414</v>
      </c>
      <c r="E72" s="54">
        <v>0</v>
      </c>
      <c r="F72" s="14">
        <v>1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99</v>
      </c>
      <c r="D73" s="53">
        <v>145851.28494703159</v>
      </c>
      <c r="E73" s="8">
        <v>0.15378714089409559</v>
      </c>
      <c r="F73" s="8">
        <v>0.83683969882777365</v>
      </c>
      <c r="G73" s="8">
        <v>9.3731602781309698E-3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80</v>
      </c>
      <c r="D74" s="53">
        <v>110193.44714455659</v>
      </c>
      <c r="E74" s="8">
        <v>2.4761191749535536E-2</v>
      </c>
      <c r="F74" s="8">
        <v>0.9752388082504645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1" display="Vissza" xr:uid="{1679B0D0-4FE0-4ADC-A2B1-D0A4AB38AB0F}"/>
  </hyperlinks>
  <pageMargins left="0.75" right="0.75" top="1" bottom="1" header="0.5" footer="0.5"/>
  <pageSetup orientation="portrait" horizontalDpi="300" verticalDpi="300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D9E62-4861-45F5-8B1B-F49B49738667}">
  <sheetPr codeName="Munka12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418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419</v>
      </c>
      <c r="F2" s="4" t="s">
        <v>420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152</v>
      </c>
      <c r="D4" s="53">
        <v>224527.00384318258</v>
      </c>
      <c r="E4" s="8">
        <v>0.3895764805340608</v>
      </c>
      <c r="F4" s="8">
        <v>0.61042351946593865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</v>
      </c>
      <c r="D5" s="53">
        <v>67902.305000748849</v>
      </c>
      <c r="E5" s="8">
        <v>0.4488983620276828</v>
      </c>
      <c r="F5" s="8">
        <v>0.55110163797231748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44</v>
      </c>
      <c r="D6" s="53">
        <v>62676.342147670832</v>
      </c>
      <c r="E6" s="8">
        <v>0.38269068602850614</v>
      </c>
      <c r="F6" s="8">
        <v>0.61730931397149369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31</v>
      </c>
      <c r="D7" s="53">
        <v>43328.981920025079</v>
      </c>
      <c r="E7" s="8">
        <v>0.32482502661008456</v>
      </c>
      <c r="F7" s="8">
        <v>0.67517497338991561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32</v>
      </c>
      <c r="D8" s="53">
        <v>50619.374774737691</v>
      </c>
      <c r="E8" s="8">
        <v>0.37395199869955065</v>
      </c>
      <c r="F8" s="8">
        <v>0.62604800130044946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112</v>
      </c>
      <c r="D9" s="53">
        <v>155891.3904010386</v>
      </c>
      <c r="E9" s="8">
        <v>0.44225557712320496</v>
      </c>
      <c r="F9" s="8">
        <v>0.55774442287679515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40</v>
      </c>
      <c r="D10" s="53">
        <v>68635.613442143847</v>
      </c>
      <c r="E10" s="8">
        <v>0.26992696914337871</v>
      </c>
      <c r="F10" s="8">
        <v>0.73007303085662134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32</v>
      </c>
      <c r="D11" s="53">
        <v>48187.842200136838</v>
      </c>
      <c r="E11" s="8">
        <v>0.45626160523068698</v>
      </c>
      <c r="F11" s="8">
        <v>0.54373839476931285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47</v>
      </c>
      <c r="D12" s="53">
        <v>62771.138098221782</v>
      </c>
      <c r="E12" s="8">
        <v>0.44655626074429888</v>
      </c>
      <c r="F12" s="8">
        <v>0.55344373925570123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38</v>
      </c>
      <c r="D13" s="53">
        <v>66831.050744396867</v>
      </c>
      <c r="E13" s="8">
        <v>0.26371456929904052</v>
      </c>
      <c r="F13" s="8">
        <v>0.73628543070095942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4</v>
      </c>
      <c r="D14" s="53">
        <v>5098.5013970261462</v>
      </c>
      <c r="E14" s="8">
        <v>0.24686308428182543</v>
      </c>
      <c r="F14" s="8">
        <v>0.75313691571817454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13</v>
      </c>
      <c r="D15" s="53">
        <v>19714.46280061204</v>
      </c>
      <c r="E15" s="8">
        <v>0.43090046854531022</v>
      </c>
      <c r="F15" s="8">
        <v>0.56909953145468994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18</v>
      </c>
      <c r="D16" s="53">
        <v>21924.008602788796</v>
      </c>
      <c r="E16" s="8">
        <v>0.45956049266057908</v>
      </c>
      <c r="F16" s="8">
        <v>0.54043950733942103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15</v>
      </c>
      <c r="D17" s="53">
        <v>23265.177891177133</v>
      </c>
      <c r="E17" s="8">
        <v>0.4858344818007978</v>
      </c>
      <c r="F17" s="8">
        <v>0.51416551819920253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43</v>
      </c>
      <c r="D18" s="53">
        <v>61761.625786009121</v>
      </c>
      <c r="E18" s="8">
        <v>0.38077465866201282</v>
      </c>
      <c r="F18" s="8">
        <v>0.61922534133798723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55</v>
      </c>
      <c r="D19" s="53">
        <v>85099.808800177299</v>
      </c>
      <c r="E19" s="8">
        <v>0.41970839876905891</v>
      </c>
      <c r="F19" s="8">
        <v>0.58029160123094137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36</v>
      </c>
      <c r="D20" s="53">
        <v>49333.48439652416</v>
      </c>
      <c r="E20" s="8">
        <v>0.32219587732128596</v>
      </c>
      <c r="F20" s="8">
        <v>0.67780412267871426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</v>
      </c>
      <c r="D21" s="53">
        <v>5066.9069692947169</v>
      </c>
      <c r="E21" s="8">
        <v>0.20485920760008278</v>
      </c>
      <c r="F21" s="8">
        <v>0.7951407923999172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115</v>
      </c>
      <c r="D22" s="53">
        <v>172779.02643566934</v>
      </c>
      <c r="E22" s="8">
        <v>0.35193462163455425</v>
      </c>
      <c r="F22" s="8">
        <v>0.64806537836544531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37</v>
      </c>
      <c r="D23" s="53">
        <v>51747.977407513186</v>
      </c>
      <c r="E23" s="8">
        <v>0.51525721357351939</v>
      </c>
      <c r="F23" s="8">
        <v>0.48474278642648072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46</v>
      </c>
      <c r="D24" s="53">
        <v>67210.630203553403</v>
      </c>
      <c r="E24" s="8">
        <v>0.29974165826884502</v>
      </c>
      <c r="F24" s="8">
        <v>0.70025834173115498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40</v>
      </c>
      <c r="D25" s="53">
        <v>61541.615215684098</v>
      </c>
      <c r="E25" s="8">
        <v>0.63131760224652544</v>
      </c>
      <c r="F25" s="8">
        <v>0.36868239775347461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28</v>
      </c>
      <c r="D26" s="53">
        <v>42411.032948171764</v>
      </c>
      <c r="E26" s="8">
        <v>0.29655641644355479</v>
      </c>
      <c r="F26" s="8">
        <v>0.70344358355644532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38</v>
      </c>
      <c r="D27" s="53">
        <v>53363.725475773201</v>
      </c>
      <c r="E27" s="8">
        <v>0.29786236145882139</v>
      </c>
      <c r="F27" s="8">
        <v>0.70213763854117905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32</v>
      </c>
      <c r="D28" s="53">
        <v>34149.280487381846</v>
      </c>
      <c r="E28" s="8">
        <v>0.54352370465804101</v>
      </c>
      <c r="F28" s="8">
        <v>0.45647629534195899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42</v>
      </c>
      <c r="D29" s="53">
        <v>39690.891857170878</v>
      </c>
      <c r="E29" s="8">
        <v>0.41632741317510841</v>
      </c>
      <c r="F29" s="8">
        <v>0.58367258682489176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48</v>
      </c>
      <c r="D30" s="53">
        <v>62900.602919668985</v>
      </c>
      <c r="E30" s="8">
        <v>0.41653082227480387</v>
      </c>
      <c r="F30" s="8">
        <v>0.58346917772519624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</v>
      </c>
      <c r="D31" s="53">
        <v>87786.228578960727</v>
      </c>
      <c r="E31" s="8">
        <v>0.2982819826620543</v>
      </c>
      <c r="F31" s="8">
        <v>0.70171801733794614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116</v>
      </c>
      <c r="D32" s="53">
        <v>175033.38180125563</v>
      </c>
      <c r="E32" s="8">
        <v>0.36353767252072039</v>
      </c>
      <c r="F32" s="8">
        <v>0.636462327479279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36</v>
      </c>
      <c r="D33" s="53">
        <v>49493.622041926945</v>
      </c>
      <c r="E33" s="8">
        <v>0.4816622975871695</v>
      </c>
      <c r="F33" s="8">
        <v>0.51833770241283028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</v>
      </c>
      <c r="D34" s="53">
        <v>49383.96503971389</v>
      </c>
      <c r="E34" s="8">
        <v>0.45686880203584052</v>
      </c>
      <c r="F34" s="8">
        <v>0.54313119796415965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29</v>
      </c>
      <c r="D35" s="53">
        <v>43636.142370552414</v>
      </c>
      <c r="E35" s="8">
        <v>0.49721364709464244</v>
      </c>
      <c r="F35" s="8">
        <v>0.50278635290535767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45</v>
      </c>
      <c r="D36" s="53">
        <v>68956.868106433511</v>
      </c>
      <c r="E36" s="8">
        <v>0.33991510122655216</v>
      </c>
      <c r="F36" s="8">
        <v>0.66008489877344767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38</v>
      </c>
      <c r="D37" s="53">
        <v>62550.028326482665</v>
      </c>
      <c r="E37" s="8">
        <v>0.31610666258278219</v>
      </c>
      <c r="F37" s="8">
        <v>0.68389333741721781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17</v>
      </c>
      <c r="D38" s="53">
        <v>18641.913845791289</v>
      </c>
      <c r="E38" s="8">
        <v>0.45826827449025637</v>
      </c>
      <c r="F38" s="8">
        <v>0.54173172550974358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14</v>
      </c>
      <c r="D39" s="53">
        <v>18035.080984550572</v>
      </c>
      <c r="E39" s="8">
        <v>0.49602735389032371</v>
      </c>
      <c r="F39" s="8">
        <v>0.50397264610967618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9</v>
      </c>
      <c r="D40" s="53">
        <v>12706.970209372041</v>
      </c>
      <c r="E40" s="8">
        <v>0.39923771556976917</v>
      </c>
      <c r="F40" s="8">
        <v>0.60076228443023094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14</v>
      </c>
      <c r="D41" s="53">
        <v>22863.23053581802</v>
      </c>
      <c r="E41" s="8">
        <v>0.57577465885998236</v>
      </c>
      <c r="F41" s="8">
        <v>0.42422534114001748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15</v>
      </c>
      <c r="D42" s="53">
        <v>20772.911834734405</v>
      </c>
      <c r="E42" s="8">
        <v>0.41074726542374312</v>
      </c>
      <c r="F42" s="8">
        <v>0.58925273457625649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18</v>
      </c>
      <c r="D43" s="53">
        <v>28352.518365955864</v>
      </c>
      <c r="E43" s="8">
        <v>0.26843933869011305</v>
      </c>
      <c r="F43" s="8">
        <v>0.73156066130988695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</v>
      </c>
      <c r="D44" s="53">
        <v>22682.82107060136</v>
      </c>
      <c r="E44" s="8">
        <v>0.40713860319066236</v>
      </c>
      <c r="F44" s="8">
        <v>0.59286139680933769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13</v>
      </c>
      <c r="D45" s="53">
        <v>23295.561197793268</v>
      </c>
      <c r="E45" s="8">
        <v>0.34129343712008803</v>
      </c>
      <c r="F45" s="8">
        <v>0.65870656287991214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18</v>
      </c>
      <c r="D46" s="53">
        <v>26279.78203369238</v>
      </c>
      <c r="E46" s="8">
        <v>0.4205886722634507</v>
      </c>
      <c r="F46" s="8">
        <v>0.57941132773654902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17</v>
      </c>
      <c r="D47" s="53">
        <v>30896.213764873286</v>
      </c>
      <c r="E47" s="8">
        <v>0.23829383775668764</v>
      </c>
      <c r="F47" s="8">
        <v>0.76170616224331256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49</v>
      </c>
      <c r="D48" s="53">
        <v>68443.358916673678</v>
      </c>
      <c r="E48" s="8">
        <v>0.23281672657391239</v>
      </c>
      <c r="F48" s="8">
        <v>0.76718327342608728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103</v>
      </c>
      <c r="D49" s="53">
        <v>156083.64492650877</v>
      </c>
      <c r="E49" s="8">
        <v>0.45831631621021829</v>
      </c>
      <c r="F49" s="8">
        <v>0.54168368378978182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27</v>
      </c>
      <c r="D50" s="53">
        <v>34378.694209173686</v>
      </c>
      <c r="E50" s="8">
        <v>0.33923881610810436</v>
      </c>
      <c r="F50" s="8">
        <v>0.66076118389189542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125</v>
      </c>
      <c r="D51" s="53">
        <v>190148.30963400885</v>
      </c>
      <c r="E51" s="8">
        <v>0.39867749844915484</v>
      </c>
      <c r="F51" s="8">
        <v>0.60132250155084488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</v>
      </c>
      <c r="D52" s="53">
        <v>19778.783974472397</v>
      </c>
      <c r="E52" s="8">
        <v>0.21386036213829446</v>
      </c>
      <c r="F52" s="8">
        <v>0.78613963786170571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136</v>
      </c>
      <c r="D53" s="53">
        <v>204748.21986871018</v>
      </c>
      <c r="E53" s="8">
        <v>0.40655074848526079</v>
      </c>
      <c r="F53" s="8">
        <v>0.5934492515147386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142</v>
      </c>
      <c r="D54" s="53">
        <v>212804.60080010255</v>
      </c>
      <c r="E54" s="8">
        <v>0.3814853915931265</v>
      </c>
      <c r="F54" s="8">
        <v>0.61851460840687311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10</v>
      </c>
      <c r="D55" s="53">
        <v>11722.403043080021</v>
      </c>
      <c r="E55" s="8">
        <v>0.536459414501264</v>
      </c>
      <c r="F55" s="8">
        <v>0.46354058549873611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5</v>
      </c>
      <c r="D56" s="53">
        <v>5943.4664731726689</v>
      </c>
      <c r="E56" s="8">
        <v>0.2101102858283718</v>
      </c>
      <c r="F56" s="8">
        <v>0.78988971417162812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120</v>
      </c>
      <c r="D57" s="53">
        <v>184204.84316083617</v>
      </c>
      <c r="E57" s="8">
        <v>0.40476171907506264</v>
      </c>
      <c r="F57" s="8">
        <v>0.59523828092493725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16</v>
      </c>
      <c r="D58" s="53">
        <v>20543.376707873947</v>
      </c>
      <c r="E58" s="8">
        <v>0.42259231198291991</v>
      </c>
      <c r="F58" s="8">
        <v>0.5774076880170802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11</v>
      </c>
      <c r="D59" s="53">
        <v>13835.317501299731</v>
      </c>
      <c r="E59" s="8">
        <v>0.21547134452577996</v>
      </c>
      <c r="F59" s="8">
        <v>0.78452865547422013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10</v>
      </c>
      <c r="D60" s="53">
        <v>12920.031582751704</v>
      </c>
      <c r="E60" s="8">
        <v>0.23073584958769819</v>
      </c>
      <c r="F60" s="8">
        <v>0.76926415041230167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142</v>
      </c>
      <c r="D61" s="53">
        <v>211606.97226043089</v>
      </c>
      <c r="E61" s="8">
        <v>0.39927477141043832</v>
      </c>
      <c r="F61" s="8">
        <v>0.60072522858956101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102</v>
      </c>
      <c r="D62" s="53">
        <v>140543.65739441183</v>
      </c>
      <c r="E62" s="8">
        <v>0.36829094234153831</v>
      </c>
      <c r="F62" s="8">
        <v>0.63170905765846175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50</v>
      </c>
      <c r="D63" s="53">
        <v>83983.346448770666</v>
      </c>
      <c r="E63" s="8">
        <v>0.42519720194708993</v>
      </c>
      <c r="F63" s="8">
        <v>0.57480279805291012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27</v>
      </c>
      <c r="D64" s="53">
        <v>40543.950267025968</v>
      </c>
      <c r="E64" s="8">
        <v>0.3037212958569403</v>
      </c>
      <c r="F64" s="8">
        <v>0.69627870414305992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125</v>
      </c>
      <c r="D65" s="53">
        <v>183983.05357615656</v>
      </c>
      <c r="E65" s="8">
        <v>0.40849620313924445</v>
      </c>
      <c r="F65" s="8">
        <v>0.59150379686075527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100</v>
      </c>
      <c r="D66" s="53">
        <v>146977.81346922962</v>
      </c>
      <c r="E66" s="8">
        <v>0.42959491704898051</v>
      </c>
      <c r="F66" s="8">
        <v>0.57040508295101966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52</v>
      </c>
      <c r="D67" s="53">
        <v>77549.190373952835</v>
      </c>
      <c r="E67" s="8">
        <v>0.31373014004930422</v>
      </c>
      <c r="F67" s="8">
        <v>0.68626985995069578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59</v>
      </c>
      <c r="D68" s="53">
        <v>92649.35541888373</v>
      </c>
      <c r="E68" s="8">
        <v>0.28521509385981014</v>
      </c>
      <c r="F68" s="8">
        <v>0.71478490614019041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6</v>
      </c>
      <c r="D69" s="53">
        <v>7981.7744724748873</v>
      </c>
      <c r="E69" s="8">
        <v>0.32124461630208417</v>
      </c>
      <c r="F69" s="8">
        <v>0.67875538369791588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13</v>
      </c>
      <c r="D70" s="53">
        <v>14966.707465528463</v>
      </c>
      <c r="E70" s="54">
        <v>0</v>
      </c>
      <c r="F70" s="14">
        <v>1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20</v>
      </c>
      <c r="D71" s="53">
        <v>28244.334754424206</v>
      </c>
      <c r="E71" s="8">
        <v>0.37724995022555041</v>
      </c>
      <c r="F71" s="8">
        <v>0.62275004977444948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9</v>
      </c>
      <c r="D72" s="53">
        <v>10688.224116507976</v>
      </c>
      <c r="E72" s="8">
        <v>0.49237558562181649</v>
      </c>
      <c r="F72" s="8">
        <v>0.50762441437818351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34</v>
      </c>
      <c r="D73" s="53">
        <v>53067.651686806166</v>
      </c>
      <c r="E73" s="14">
        <v>0.70650796523856574</v>
      </c>
      <c r="F73" s="13">
        <v>0.29349203476143432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11</v>
      </c>
      <c r="D74" s="53">
        <v>16928.955928557007</v>
      </c>
      <c r="E74" s="8">
        <v>0.29953590650829476</v>
      </c>
      <c r="F74" s="8">
        <v>0.70046409349170535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2" display="Vissza" xr:uid="{AB209C9E-79D0-4FAE-9D06-23C5080B5986}"/>
  </hyperlinks>
  <pageMargins left="0.75" right="0.75" top="1" bottom="1" header="0.5" footer="0.5"/>
  <pageSetup orientation="portrait" horizontalDpi="300" verticalDpi="300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3B546-8B90-4745-B270-1DBF8BA4D9CD}">
  <sheetPr codeName="Munka12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421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419</v>
      </c>
      <c r="F2" s="4" t="s">
        <v>420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154</v>
      </c>
      <c r="D4" s="53">
        <v>230581.95558419896</v>
      </c>
      <c r="E4" s="8">
        <v>0.33485965537599954</v>
      </c>
      <c r="F4" s="8">
        <v>0.66514034462400018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34</v>
      </c>
      <c r="D5" s="53">
        <v>50791.475197646352</v>
      </c>
      <c r="E5" s="8">
        <v>0.4142351101160075</v>
      </c>
      <c r="F5" s="8">
        <v>0.58576488988399211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45</v>
      </c>
      <c r="D6" s="53">
        <v>63274.968927782436</v>
      </c>
      <c r="E6" s="8">
        <v>0.38184378083947851</v>
      </c>
      <c r="F6" s="8">
        <v>0.61815621916052155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38</v>
      </c>
      <c r="D7" s="53">
        <v>55630.70613993665</v>
      </c>
      <c r="E7" s="8">
        <v>0.22319980648405138</v>
      </c>
      <c r="F7" s="8">
        <v>0.77680019351594853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37</v>
      </c>
      <c r="D8" s="53">
        <v>60884.805318833474</v>
      </c>
      <c r="E8" s="8">
        <v>0.32183835598873256</v>
      </c>
      <c r="F8" s="8">
        <v>0.67816164401126722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107</v>
      </c>
      <c r="D9" s="53">
        <v>147499.12095095863</v>
      </c>
      <c r="E9" s="8">
        <v>0.38833540345715245</v>
      </c>
      <c r="F9" s="8">
        <v>0.61166459654284799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47</v>
      </c>
      <c r="D10" s="53">
        <v>83082.834633240229</v>
      </c>
      <c r="E10" s="8">
        <v>0.23992276655914577</v>
      </c>
      <c r="F10" s="8">
        <v>0.76007723344085365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27</v>
      </c>
      <c r="D11" s="53">
        <v>42041.670019951998</v>
      </c>
      <c r="E11" s="8">
        <v>0.4389015468073334</v>
      </c>
      <c r="F11" s="8">
        <v>0.56109845319266671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53</v>
      </c>
      <c r="D12" s="53">
        <v>70976.905714714012</v>
      </c>
      <c r="E12" s="8">
        <v>0.35935410789267264</v>
      </c>
      <c r="F12" s="8">
        <v>0.64064589210732747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45</v>
      </c>
      <c r="D13" s="53">
        <v>80992.517994897178</v>
      </c>
      <c r="E13" s="8">
        <v>0.23497457124506918</v>
      </c>
      <c r="F13" s="8">
        <v>0.76502542875493018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</v>
      </c>
      <c r="D14" s="53">
        <v>1733.8428100309889</v>
      </c>
      <c r="E14" s="54">
        <v>0</v>
      </c>
      <c r="F14" s="8">
        <v>1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7</v>
      </c>
      <c r="D15" s="53">
        <v>8749.8051776943375</v>
      </c>
      <c r="E15" s="8">
        <v>0.29571610644854313</v>
      </c>
      <c r="F15" s="8">
        <v>0.70428389355145682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21</v>
      </c>
      <c r="D16" s="53">
        <v>26087.213866910432</v>
      </c>
      <c r="E16" s="8">
        <v>0.44604061962146674</v>
      </c>
      <c r="F16" s="8">
        <v>0.55395938037853287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18</v>
      </c>
      <c r="D17" s="53">
        <v>30987.89517374284</v>
      </c>
      <c r="E17" s="8">
        <v>0.43318455457187865</v>
      </c>
      <c r="F17" s="8">
        <v>0.56681544542812135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</v>
      </c>
      <c r="D18" s="53">
        <v>71906.162132209516</v>
      </c>
      <c r="E18" s="8">
        <v>0.23361851130189146</v>
      </c>
      <c r="F18" s="8">
        <v>0.76638148869810907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51</v>
      </c>
      <c r="D19" s="53">
        <v>77116.806546660242</v>
      </c>
      <c r="E19" s="8">
        <v>0.4093638982643632</v>
      </c>
      <c r="F19" s="8">
        <v>0.59063610173563663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33</v>
      </c>
      <c r="D20" s="53">
        <v>48314.65719366858</v>
      </c>
      <c r="E20" s="8">
        <v>0.29770814496566556</v>
      </c>
      <c r="F20" s="8">
        <v>0.70229185503433456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2256.4345379176971</v>
      </c>
      <c r="E21" s="8">
        <v>0.46001890560979952</v>
      </c>
      <c r="F21" s="8">
        <v>0.53998109439020048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121</v>
      </c>
      <c r="D22" s="53">
        <v>181860.61089858384</v>
      </c>
      <c r="E22" s="8">
        <v>0.32503539472596438</v>
      </c>
      <c r="F22" s="8">
        <v>0.67496460527403546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</v>
      </c>
      <c r="D23" s="53">
        <v>48721.344685615091</v>
      </c>
      <c r="E23" s="8">
        <v>0.37153036007372497</v>
      </c>
      <c r="F23" s="8">
        <v>0.62846963992627514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48</v>
      </c>
      <c r="D24" s="53">
        <v>74670.075441199209</v>
      </c>
      <c r="E24" s="8">
        <v>0.18422517326155446</v>
      </c>
      <c r="F24" s="8">
        <v>0.81577482673844604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42</v>
      </c>
      <c r="D25" s="53">
        <v>65192.910219822566</v>
      </c>
      <c r="E25" s="8">
        <v>0.5595151131741033</v>
      </c>
      <c r="F25" s="8">
        <v>0.44048488682589687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31</v>
      </c>
      <c r="D26" s="53">
        <v>44024.6075315778</v>
      </c>
      <c r="E26" s="8">
        <v>0.2660928178667637</v>
      </c>
      <c r="F26" s="8">
        <v>0.73390718213323647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33</v>
      </c>
      <c r="D27" s="53">
        <v>46694.362391599287</v>
      </c>
      <c r="E27" s="8">
        <v>0.32692246776749884</v>
      </c>
      <c r="F27" s="8">
        <v>0.67307753223250133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28</v>
      </c>
      <c r="D28" s="53">
        <v>29956.643285704096</v>
      </c>
      <c r="E28" s="8">
        <v>0.51620408330744638</v>
      </c>
      <c r="F28" s="8">
        <v>0.48379591669255378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35</v>
      </c>
      <c r="D29" s="53">
        <v>33126.780631678026</v>
      </c>
      <c r="E29" s="8">
        <v>0.46188794660452748</v>
      </c>
      <c r="F29" s="8">
        <v>0.53811205339547274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61</v>
      </c>
      <c r="D30" s="53">
        <v>79381.977651816516</v>
      </c>
      <c r="E30" s="8">
        <v>0.32383552181840725</v>
      </c>
      <c r="F30" s="8">
        <v>0.67616447818159253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</v>
      </c>
      <c r="D31" s="53">
        <v>88116.554015000234</v>
      </c>
      <c r="E31" s="8">
        <v>0.23538469007328</v>
      </c>
      <c r="F31" s="8">
        <v>0.76461530992672033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123</v>
      </c>
      <c r="D32" s="53">
        <v>189956.80230341502</v>
      </c>
      <c r="E32" s="8">
        <v>0.32153768920936104</v>
      </c>
      <c r="F32" s="8">
        <v>0.67846231079063857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31</v>
      </c>
      <c r="D33" s="53">
        <v>40625.153280783954</v>
      </c>
      <c r="E33" s="8">
        <v>0.39715106572265041</v>
      </c>
      <c r="F33" s="8">
        <v>0.6028489342773492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41</v>
      </c>
      <c r="D34" s="53">
        <v>58826.734324593628</v>
      </c>
      <c r="E34" s="8">
        <v>0.37321767068373579</v>
      </c>
      <c r="F34" s="8">
        <v>0.62678232931626432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34</v>
      </c>
      <c r="D35" s="53">
        <v>49946.358436716007</v>
      </c>
      <c r="E35" s="8">
        <v>0.36763046980083169</v>
      </c>
      <c r="F35" s="8">
        <v>0.63236953019916842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40</v>
      </c>
      <c r="D36" s="53">
        <v>59278.722580211135</v>
      </c>
      <c r="E36" s="8">
        <v>0.35309001803714468</v>
      </c>
      <c r="F36" s="8">
        <v>0.64690998196285543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39</v>
      </c>
      <c r="D37" s="53">
        <v>62530.140242678121</v>
      </c>
      <c r="E37" s="8">
        <v>0.25531509957178067</v>
      </c>
      <c r="F37" s="8">
        <v>0.74468490042821911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</v>
      </c>
      <c r="D38" s="53">
        <v>16435.854137918821</v>
      </c>
      <c r="E38" s="8">
        <v>0.36224536962542059</v>
      </c>
      <c r="F38" s="8">
        <v>0.63775463037457947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16</v>
      </c>
      <c r="D39" s="53">
        <v>25376.364419343008</v>
      </c>
      <c r="E39" s="8">
        <v>0.38427121568377631</v>
      </c>
      <c r="F39" s="8">
        <v>0.6157287843162238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12</v>
      </c>
      <c r="D40" s="53">
        <v>18074.732207478621</v>
      </c>
      <c r="E40" s="8">
        <v>0.34578428186141769</v>
      </c>
      <c r="F40" s="8">
        <v>0.65421571813858204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17</v>
      </c>
      <c r="D41" s="53">
        <v>26082.914620768424</v>
      </c>
      <c r="E41" s="8">
        <v>0.53127036405316697</v>
      </c>
      <c r="F41" s="8">
        <v>0.46872963594683292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16</v>
      </c>
      <c r="D42" s="53">
        <v>22803.227375800772</v>
      </c>
      <c r="E42" s="8">
        <v>0.19754763641780948</v>
      </c>
      <c r="F42" s="8">
        <v>0.80245236358219063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15</v>
      </c>
      <c r="D43" s="53">
        <v>25184.755072238215</v>
      </c>
      <c r="E43" s="8">
        <v>0.30220390305666289</v>
      </c>
      <c r="F43" s="8">
        <v>0.69779609694333711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16</v>
      </c>
      <c r="D44" s="53">
        <v>18606.775368174156</v>
      </c>
      <c r="E44" s="8">
        <v>0.36149716307182411</v>
      </c>
      <c r="F44" s="8">
        <v>0.63850283692817578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14</v>
      </c>
      <c r="D45" s="53">
        <v>22778.533075307718</v>
      </c>
      <c r="E45" s="8">
        <v>0.42698624313462097</v>
      </c>
      <c r="F45" s="8">
        <v>0.57301375686537914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18</v>
      </c>
      <c r="D46" s="53">
        <v>26418.538921779065</v>
      </c>
      <c r="E46" s="8">
        <v>0.30017388153599694</v>
      </c>
      <c r="F46" s="8">
        <v>0.69982611846400322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16</v>
      </c>
      <c r="D47" s="53">
        <v>28820.260385390102</v>
      </c>
      <c r="E47" s="8">
        <v>0.17009252232078173</v>
      </c>
      <c r="F47" s="8">
        <v>0.82990747767921846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34</v>
      </c>
      <c r="D48" s="53">
        <v>50054.310549933849</v>
      </c>
      <c r="E48" s="8">
        <v>0.17404527058101071</v>
      </c>
      <c r="F48" s="8">
        <v>0.82595472941898951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120</v>
      </c>
      <c r="D49" s="53">
        <v>180527.64503426498</v>
      </c>
      <c r="E49" s="8">
        <v>0.37944813464130606</v>
      </c>
      <c r="F49" s="8">
        <v>0.62055186535869444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13</v>
      </c>
      <c r="D50" s="53">
        <v>17269.531347998221</v>
      </c>
      <c r="E50" s="8">
        <v>0.46345740698174448</v>
      </c>
      <c r="F50" s="8">
        <v>0.53654259301825546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141</v>
      </c>
      <c r="D51" s="53">
        <v>213312.42423620075</v>
      </c>
      <c r="E51" s="8">
        <v>0.32444852761075316</v>
      </c>
      <c r="F51" s="8">
        <v>0.67555147238924651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</v>
      </c>
      <c r="D52" s="53">
        <v>1220.7165532629815</v>
      </c>
      <c r="E52" s="54">
        <v>0</v>
      </c>
      <c r="F52" s="8">
        <v>1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153</v>
      </c>
      <c r="D53" s="53">
        <v>229361.23903093598</v>
      </c>
      <c r="E53" s="8">
        <v>0.33664186027716103</v>
      </c>
      <c r="F53" s="8">
        <v>0.66335813972283864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142</v>
      </c>
      <c r="D54" s="53">
        <v>215620.97592953799</v>
      </c>
      <c r="E54" s="8">
        <v>0.31678962055721055</v>
      </c>
      <c r="F54" s="8">
        <v>0.68321037944278917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</v>
      </c>
      <c r="D55" s="53">
        <v>14960.97965466097</v>
      </c>
      <c r="E55" s="8">
        <v>0.59528902782649529</v>
      </c>
      <c r="F55" s="8">
        <v>0.40471097217350471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</v>
      </c>
      <c r="D56" s="53">
        <v>1220.7165532629815</v>
      </c>
      <c r="E56" s="54">
        <v>0</v>
      </c>
      <c r="F56" s="8">
        <v>1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140</v>
      </c>
      <c r="D57" s="53">
        <v>212091.70768293776</v>
      </c>
      <c r="E57" s="8">
        <v>0.32631592588229863</v>
      </c>
      <c r="F57" s="8">
        <v>0.67368407411770093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13</v>
      </c>
      <c r="D58" s="53">
        <v>17269.531347998221</v>
      </c>
      <c r="E58" s="8">
        <v>0.46345740698174448</v>
      </c>
      <c r="F58" s="8">
        <v>0.53654259301825546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154</v>
      </c>
      <c r="D61" s="53">
        <v>230581.95558419896</v>
      </c>
      <c r="E61" s="8">
        <v>0.33485965537599954</v>
      </c>
      <c r="F61" s="8">
        <v>0.66514034462400018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96</v>
      </c>
      <c r="D62" s="53">
        <v>136917.76705179119</v>
      </c>
      <c r="E62" s="8">
        <v>0.31273063997138106</v>
      </c>
      <c r="F62" s="8">
        <v>0.68726936002861916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58</v>
      </c>
      <c r="D63" s="53">
        <v>93664.188532407672</v>
      </c>
      <c r="E63" s="8">
        <v>0.36720772162980286</v>
      </c>
      <c r="F63" s="8">
        <v>0.63279227837019747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</v>
      </c>
      <c r="D64" s="53">
        <v>30408.808281725724</v>
      </c>
      <c r="E64" s="8">
        <v>0.21201287836426633</v>
      </c>
      <c r="F64" s="8">
        <v>0.78798712163573381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134</v>
      </c>
      <c r="D65" s="53">
        <v>200173.14730247317</v>
      </c>
      <c r="E65" s="8">
        <v>0.35352161948316796</v>
      </c>
      <c r="F65" s="8">
        <v>0.64647838051683193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86</v>
      </c>
      <c r="D66" s="53">
        <v>131445.25398286202</v>
      </c>
      <c r="E66" s="8">
        <v>0.41632274496652649</v>
      </c>
      <c r="F66" s="8">
        <v>0.58367725503347356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68</v>
      </c>
      <c r="D67" s="53">
        <v>99136.701601336899</v>
      </c>
      <c r="E67" s="8">
        <v>0.22684782596779698</v>
      </c>
      <c r="F67" s="8">
        <v>0.77315217403220293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65</v>
      </c>
      <c r="D68" s="53">
        <v>102000.18231140342</v>
      </c>
      <c r="E68" s="8">
        <v>0.19658184736980491</v>
      </c>
      <c r="F68" s="8">
        <v>0.80341815263019556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9</v>
      </c>
      <c r="D69" s="53">
        <v>11704.576872512278</v>
      </c>
      <c r="E69" s="8">
        <v>0.20406048483660219</v>
      </c>
      <c r="F69" s="8">
        <v>0.79593951516339767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10</v>
      </c>
      <c r="D70" s="53">
        <v>13988.403797996409</v>
      </c>
      <c r="E70" s="8">
        <v>6.1111610869981965E-2</v>
      </c>
      <c r="F70" s="8">
        <v>0.93888838913001815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22</v>
      </c>
      <c r="D71" s="53">
        <v>31995.169236334441</v>
      </c>
      <c r="E71" s="8">
        <v>0.34461319688034969</v>
      </c>
      <c r="F71" s="8">
        <v>0.65538680311965036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8</v>
      </c>
      <c r="D72" s="53">
        <v>11211.269345724621</v>
      </c>
      <c r="E72" s="8">
        <v>0.22667706527201653</v>
      </c>
      <c r="F72" s="8">
        <v>0.77332293472798352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33</v>
      </c>
      <c r="D73" s="53">
        <v>51318.987420106445</v>
      </c>
      <c r="E73" s="14">
        <v>0.70146749229685623</v>
      </c>
      <c r="F73" s="13">
        <v>0.29853250770314393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7</v>
      </c>
      <c r="D74" s="53">
        <v>8363.3666001212223</v>
      </c>
      <c r="E74" s="8">
        <v>0.52036673719716398</v>
      </c>
      <c r="F74" s="8">
        <v>0.47963326280283608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3" display="Vissza" xr:uid="{60CCC6AE-0ABD-4E5F-AA62-40E0E5969F5B}"/>
  </hyperlinks>
  <pageMargins left="0.75" right="0.75" top="1" bottom="1" header="0.5" footer="0.5"/>
  <pageSetup orientation="portrait" horizontalDpi="300" verticalDpi="300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D4B78-E2C2-474F-AEDF-67AD7D639BAE}">
  <sheetPr codeName="Munka12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422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419</v>
      </c>
      <c r="F2" s="4" t="s">
        <v>420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327</v>
      </c>
      <c r="D4" s="53">
        <v>449588.07428818278</v>
      </c>
      <c r="E4" s="8">
        <v>0.56346641660792929</v>
      </c>
      <c r="F4" s="8">
        <v>0.43653358339207071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74</v>
      </c>
      <c r="D5" s="53">
        <v>111701.0212391878</v>
      </c>
      <c r="E5" s="8">
        <v>0.46061110614402317</v>
      </c>
      <c r="F5" s="8">
        <v>0.53938889385597699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92</v>
      </c>
      <c r="D6" s="53">
        <v>120441.33967738185</v>
      </c>
      <c r="E6" s="8">
        <v>0.65307050207788142</v>
      </c>
      <c r="F6" s="8">
        <v>0.34692949792211913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91</v>
      </c>
      <c r="D7" s="53">
        <v>119123.40433809646</v>
      </c>
      <c r="E7" s="8">
        <v>0.56583141021853622</v>
      </c>
      <c r="F7" s="8">
        <v>0.43416858978146378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70</v>
      </c>
      <c r="D8" s="53">
        <v>98322.309033516605</v>
      </c>
      <c r="E8" s="8">
        <v>0.56769008708590274</v>
      </c>
      <c r="F8" s="8">
        <v>0.43230991291409782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216</v>
      </c>
      <c r="D9" s="53">
        <v>286859.29072751605</v>
      </c>
      <c r="E9" s="8">
        <v>0.58129280250758242</v>
      </c>
      <c r="F9" s="8">
        <v>0.41870719749241803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111</v>
      </c>
      <c r="D10" s="53">
        <v>162728.78356066669</v>
      </c>
      <c r="E10" s="8">
        <v>0.53204195497602003</v>
      </c>
      <c r="F10" s="8">
        <v>0.46795804502397992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55</v>
      </c>
      <c r="D11" s="53">
        <v>84699.437315311123</v>
      </c>
      <c r="E11" s="8">
        <v>0.47600121497427672</v>
      </c>
      <c r="F11" s="8">
        <v>0.52399878502572295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107</v>
      </c>
      <c r="D12" s="53">
        <v>128285.75758292855</v>
      </c>
      <c r="E12" s="8">
        <v>0.67278176279288815</v>
      </c>
      <c r="F12" s="8">
        <v>0.32721823720711252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104</v>
      </c>
      <c r="D13" s="53">
        <v>154839.46532639404</v>
      </c>
      <c r="E13" s="8">
        <v>0.52169864039686442</v>
      </c>
      <c r="F13" s="8">
        <v>0.47830135960313602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11</v>
      </c>
      <c r="D14" s="53">
        <v>19101.533090035249</v>
      </c>
      <c r="E14" s="8">
        <v>0.62955346373527932</v>
      </c>
      <c r="F14" s="8">
        <v>0.37044653626472074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19</v>
      </c>
      <c r="D15" s="53">
        <v>27001.5839238767</v>
      </c>
      <c r="E15" s="8">
        <v>0.41233491753898227</v>
      </c>
      <c r="F15" s="8">
        <v>0.58766508246101778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31</v>
      </c>
      <c r="D16" s="53">
        <v>35660.297049637025</v>
      </c>
      <c r="E16" s="8">
        <v>0.63835018532879784</v>
      </c>
      <c r="F16" s="8">
        <v>0.36164981467120205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35</v>
      </c>
      <c r="D17" s="53">
        <v>57978.006166096457</v>
      </c>
      <c r="E17" s="8">
        <v>0.62699806655870016</v>
      </c>
      <c r="F17" s="8">
        <v>0.37300193344129956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93</v>
      </c>
      <c r="D18" s="53">
        <v>127620.09600802505</v>
      </c>
      <c r="E18" s="8">
        <v>0.54206014814355508</v>
      </c>
      <c r="F18" s="8">
        <v>0.45793985185644531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132</v>
      </c>
      <c r="D19" s="53">
        <v>173475.75369594124</v>
      </c>
      <c r="E19" s="8">
        <v>0.50789685779698512</v>
      </c>
      <c r="F19" s="8">
        <v>0.49210314220301465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64</v>
      </c>
      <c r="D20" s="53">
        <v>87361.068815789404</v>
      </c>
      <c r="E20" s="8">
        <v>0.65956781948134124</v>
      </c>
      <c r="F20" s="8">
        <v>0.34043218051865842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</v>
      </c>
      <c r="D21" s="53">
        <v>3153.1496023306472</v>
      </c>
      <c r="E21" s="8">
        <v>0.65635178790581183</v>
      </c>
      <c r="F21" s="8">
        <v>0.34364821209418822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267</v>
      </c>
      <c r="D22" s="53">
        <v>368883.62995980715</v>
      </c>
      <c r="E22" s="8">
        <v>0.5589970547445442</v>
      </c>
      <c r="F22" s="8">
        <v>0.44100294525545553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60</v>
      </c>
      <c r="D23" s="53">
        <v>80704.444328375743</v>
      </c>
      <c r="E23" s="8">
        <v>0.58389496229075544</v>
      </c>
      <c r="F23" s="8">
        <v>0.41610503770924451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99</v>
      </c>
      <c r="D24" s="53">
        <v>128800.57789169354</v>
      </c>
      <c r="E24" s="8">
        <v>0.40651501728871509</v>
      </c>
      <c r="F24" s="8">
        <v>0.59348498271128536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75</v>
      </c>
      <c r="D25" s="53">
        <v>116142.26669872995</v>
      </c>
      <c r="E25" s="8">
        <v>0.74609058150480223</v>
      </c>
      <c r="F25" s="8">
        <v>0.25390941849519771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89</v>
      </c>
      <c r="D26" s="53">
        <v>115030.39347460501</v>
      </c>
      <c r="E26" s="8">
        <v>0.49031596557293095</v>
      </c>
      <c r="F26" s="8">
        <v>0.50968403442706978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64</v>
      </c>
      <c r="D27" s="53">
        <v>89614.836223154271</v>
      </c>
      <c r="E27" s="8">
        <v>0.64626042646433446</v>
      </c>
      <c r="F27" s="8">
        <v>0.35373957353566515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47</v>
      </c>
      <c r="D28" s="53">
        <v>47366.425301782772</v>
      </c>
      <c r="E28" s="8">
        <v>0.66958005409649457</v>
      </c>
      <c r="F28" s="8">
        <v>0.33041994590350543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114</v>
      </c>
      <c r="D29" s="53">
        <v>110308.24748805576</v>
      </c>
      <c r="E29" s="8">
        <v>0.56157109327974808</v>
      </c>
      <c r="F29" s="8">
        <v>0.43842890672025286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118</v>
      </c>
      <c r="D30" s="53">
        <v>149558.51334263783</v>
      </c>
      <c r="E30" s="8">
        <v>0.62310156911367565</v>
      </c>
      <c r="F30" s="8">
        <v>0.37689843088632424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48</v>
      </c>
      <c r="D31" s="53">
        <v>142354.8881557064</v>
      </c>
      <c r="E31" s="8">
        <v>0.46697448142728265</v>
      </c>
      <c r="F31" s="8">
        <v>0.53302551857271729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259</v>
      </c>
      <c r="D32" s="53">
        <v>353933.64085856586</v>
      </c>
      <c r="E32" s="8">
        <v>0.57458958441406283</v>
      </c>
      <c r="F32" s="8">
        <v>0.42541041558593806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68</v>
      </c>
      <c r="D33" s="53">
        <v>95654.433429616722</v>
      </c>
      <c r="E33" s="8">
        <v>0.52230927272706318</v>
      </c>
      <c r="F33" s="8">
        <v>0.47769072727293699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80</v>
      </c>
      <c r="D34" s="53">
        <v>101231.19586073032</v>
      </c>
      <c r="E34" s="8">
        <v>0.48213328556556267</v>
      </c>
      <c r="F34" s="8">
        <v>0.51786671443443755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69</v>
      </c>
      <c r="D35" s="53">
        <v>95406.4941386586</v>
      </c>
      <c r="E35" s="8">
        <v>0.63209758675909122</v>
      </c>
      <c r="F35" s="8">
        <v>0.36790241324090883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86</v>
      </c>
      <c r="D36" s="53">
        <v>118000.95686253952</v>
      </c>
      <c r="E36" s="8">
        <v>0.63741262030445878</v>
      </c>
      <c r="F36" s="8">
        <v>0.36258737969554183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92</v>
      </c>
      <c r="D37" s="53">
        <v>134949.42742625426</v>
      </c>
      <c r="E37" s="8">
        <v>0.51129774764021707</v>
      </c>
      <c r="F37" s="8">
        <v>0.48870225235978326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24</v>
      </c>
      <c r="D38" s="53">
        <v>25891.324763012104</v>
      </c>
      <c r="E38" s="8">
        <v>0.71844441606589271</v>
      </c>
      <c r="F38" s="8">
        <v>0.28155558393410735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</v>
      </c>
      <c r="D39" s="53">
        <v>42994.850542769324</v>
      </c>
      <c r="E39" s="8">
        <v>0.34952161603470239</v>
      </c>
      <c r="F39" s="8">
        <v>0.65047838396529789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23</v>
      </c>
      <c r="D40" s="53">
        <v>32345.020554948907</v>
      </c>
      <c r="E40" s="8">
        <v>0.46924755211907831</v>
      </c>
      <c r="F40" s="8">
        <v>0.53075244788092191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31</v>
      </c>
      <c r="D41" s="53">
        <v>45740.477276322104</v>
      </c>
      <c r="E41" s="8">
        <v>0.62541203050068095</v>
      </c>
      <c r="F41" s="8">
        <v>0.37458796949931938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38</v>
      </c>
      <c r="D42" s="53">
        <v>49666.016862336503</v>
      </c>
      <c r="E42" s="8">
        <v>0.63825472504873915</v>
      </c>
      <c r="F42" s="8">
        <v>0.36174527495126069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44</v>
      </c>
      <c r="D43" s="53">
        <v>62016.467882645804</v>
      </c>
      <c r="E43" s="8">
        <v>0.66304465578624461</v>
      </c>
      <c r="F43" s="8">
        <v>0.33695534421375517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32</v>
      </c>
      <c r="D44" s="53">
        <v>41049.339557712337</v>
      </c>
      <c r="E44" s="8">
        <v>0.63032276722679381</v>
      </c>
      <c r="F44" s="8">
        <v>0.36967723277320647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27</v>
      </c>
      <c r="D45" s="53">
        <v>38224.158522183818</v>
      </c>
      <c r="E45" s="8">
        <v>0.57247041243863628</v>
      </c>
      <c r="F45" s="8">
        <v>0.42752958756136367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42</v>
      </c>
      <c r="D46" s="53">
        <v>59335.555290061922</v>
      </c>
      <c r="E46" s="8">
        <v>0.44343540918807967</v>
      </c>
      <c r="F46" s="8">
        <v>0.55656459081192022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33</v>
      </c>
      <c r="D47" s="53">
        <v>52324.863036190014</v>
      </c>
      <c r="E47" s="8">
        <v>0.55474450919340568</v>
      </c>
      <c r="F47" s="8">
        <v>0.44525549080659405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46</v>
      </c>
      <c r="D48" s="53">
        <v>66956.293027031032</v>
      </c>
      <c r="E48" s="8">
        <v>0.60894555173055476</v>
      </c>
      <c r="F48" s="8">
        <v>0.39105444826944519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281</v>
      </c>
      <c r="D49" s="53">
        <v>382631.78126115183</v>
      </c>
      <c r="E49" s="8">
        <v>0.55550807533306223</v>
      </c>
      <c r="F49" s="8">
        <v>0.44449192466693765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327</v>
      </c>
      <c r="D51" s="53">
        <v>449588.07428818278</v>
      </c>
      <c r="E51" s="8">
        <v>0.56346641660792929</v>
      </c>
      <c r="F51" s="8">
        <v>0.43653358339207071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13</v>
      </c>
      <c r="D52" s="53">
        <v>21987.57361064764</v>
      </c>
      <c r="E52" s="8">
        <v>0.35996858522516545</v>
      </c>
      <c r="F52" s="8">
        <v>0.6400314147748345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314</v>
      </c>
      <c r="D53" s="53">
        <v>427600.50067753502</v>
      </c>
      <c r="E53" s="8">
        <v>0.5739304444564608</v>
      </c>
      <c r="F53" s="8">
        <v>0.42606955554353959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303</v>
      </c>
      <c r="D54" s="53">
        <v>414822.37789848004</v>
      </c>
      <c r="E54" s="8">
        <v>0.55646170522624894</v>
      </c>
      <c r="F54" s="8">
        <v>0.44353829477375095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24</v>
      </c>
      <c r="D55" s="53">
        <v>34765.696389702818</v>
      </c>
      <c r="E55" s="8">
        <v>0.64704624769400565</v>
      </c>
      <c r="F55" s="8">
        <v>0.35295375230599435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13</v>
      </c>
      <c r="D56" s="53">
        <v>21987.57361064764</v>
      </c>
      <c r="E56" s="8">
        <v>0.35996858522516545</v>
      </c>
      <c r="F56" s="8">
        <v>0.6400314147748345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314</v>
      </c>
      <c r="D57" s="53">
        <v>427600.50067753502</v>
      </c>
      <c r="E57" s="8">
        <v>0.5739304444564608</v>
      </c>
      <c r="F57" s="8">
        <v>0.42606955554353959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327</v>
      </c>
      <c r="D61" s="53">
        <v>449588.07428818278</v>
      </c>
      <c r="E61" s="8">
        <v>0.56346641660792929</v>
      </c>
      <c r="F61" s="8">
        <v>0.43653358339207071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209</v>
      </c>
      <c r="D62" s="53">
        <v>271636.73916608025</v>
      </c>
      <c r="E62" s="8">
        <v>0.55747855584289518</v>
      </c>
      <c r="F62" s="8">
        <v>0.44252144415710448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118</v>
      </c>
      <c r="D63" s="53">
        <v>177951.33512210258</v>
      </c>
      <c r="E63" s="8">
        <v>0.57260668505086199</v>
      </c>
      <c r="F63" s="8">
        <v>0.42739331494913829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22</v>
      </c>
      <c r="D64" s="53">
        <v>36566.343446083949</v>
      </c>
      <c r="E64" s="8">
        <v>0.55093221599354325</v>
      </c>
      <c r="F64" s="8">
        <v>0.44906778400645675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305</v>
      </c>
      <c r="D65" s="53">
        <v>413021.73084209877</v>
      </c>
      <c r="E65" s="8">
        <v>0.56457611580838862</v>
      </c>
      <c r="F65" s="8">
        <v>0.43542388419161165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162</v>
      </c>
      <c r="D66" s="53">
        <v>226094.47417661391</v>
      </c>
      <c r="E66" s="8">
        <v>0.58566770711543881</v>
      </c>
      <c r="F66" s="8">
        <v>0.41433229288456069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165</v>
      </c>
      <c r="D67" s="53">
        <v>223493.60011156905</v>
      </c>
      <c r="E67" s="8">
        <v>0.54100676183109453</v>
      </c>
      <c r="F67" s="8">
        <v>0.45899323816890508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141</v>
      </c>
      <c r="D68" s="53">
        <v>188543.8486890955</v>
      </c>
      <c r="E68" s="13">
        <v>0.38241209306543333</v>
      </c>
      <c r="F68" s="14">
        <v>0.61758790693456656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20</v>
      </c>
      <c r="D69" s="53">
        <v>24283.336385287705</v>
      </c>
      <c r="E69" s="8">
        <v>0.62253734532529426</v>
      </c>
      <c r="F69" s="8">
        <v>0.37746265467470591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19</v>
      </c>
      <c r="D70" s="53">
        <v>26509.587465676341</v>
      </c>
      <c r="E70" s="8">
        <v>0.48072392465410624</v>
      </c>
      <c r="F70" s="8">
        <v>0.51927607534589371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</v>
      </c>
      <c r="D71" s="53">
        <v>40061.925646692907</v>
      </c>
      <c r="E71" s="14">
        <v>0.89195487787434768</v>
      </c>
      <c r="F71" s="13">
        <v>0.10804512212565236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21</v>
      </c>
      <c r="D72" s="53">
        <v>28191.486784015338</v>
      </c>
      <c r="E72" s="8">
        <v>0.72531506240288823</v>
      </c>
      <c r="F72" s="8">
        <v>0.2746849375971121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</v>
      </c>
      <c r="D73" s="53">
        <v>64709.642312784228</v>
      </c>
      <c r="E73" s="8">
        <v>0.62220134576518116</v>
      </c>
      <c r="F73" s="8">
        <v>0.37779865423481895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57</v>
      </c>
      <c r="D74" s="53">
        <v>77288.247004630757</v>
      </c>
      <c r="E74" s="8">
        <v>0.73648571861927825</v>
      </c>
      <c r="F74" s="8">
        <v>0.26351428138072197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4" display="Vissza" xr:uid="{DD36FD9C-13CA-448A-87AF-A0309884F131}"/>
  </hyperlinks>
  <pageMargins left="0.75" right="0.75" top="1" bottom="1" header="0.5" footer="0.5"/>
  <pageSetup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E54F3-991F-4DEA-95A2-B18A0DA47981}">
  <sheetPr codeName="Munka1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10" width="10" style="1" customWidth="1"/>
    <col min="11" max="11" width="12.28515625" style="1" customWidth="1"/>
    <col min="12" max="13" width="10" style="1" customWidth="1"/>
    <col min="14" max="14" width="10.85546875" style="1" customWidth="1"/>
    <col min="15" max="15" width="13.5703125" style="1" customWidth="1"/>
    <col min="16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116</v>
      </c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</row>
    <row r="2" spans="1:44" ht="29.1" customHeight="1" x14ac:dyDescent="0.2">
      <c r="A2" s="67"/>
      <c r="B2" s="67"/>
      <c r="C2" s="66" t="s">
        <v>1</v>
      </c>
      <c r="D2" s="66"/>
      <c r="E2" s="4" t="s">
        <v>75</v>
      </c>
      <c r="F2" s="4" t="s">
        <v>117</v>
      </c>
      <c r="G2" s="4" t="s">
        <v>77</v>
      </c>
      <c r="H2" s="4" t="s">
        <v>78</v>
      </c>
      <c r="I2" s="4" t="s">
        <v>79</v>
      </c>
      <c r="J2" s="4" t="s">
        <v>82</v>
      </c>
      <c r="K2" s="4" t="s">
        <v>83</v>
      </c>
      <c r="L2" s="4" t="s">
        <v>84</v>
      </c>
      <c r="M2" s="4" t="s">
        <v>85</v>
      </c>
      <c r="N2" s="4" t="s">
        <v>118</v>
      </c>
      <c r="O2" s="4" t="s">
        <v>114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  <c r="N3" s="5" t="s">
        <v>447</v>
      </c>
      <c r="O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152</v>
      </c>
      <c r="D4" s="53">
        <v>219758.66798425006</v>
      </c>
      <c r="E4" s="8">
        <v>0.80068177278631447</v>
      </c>
      <c r="F4" s="8">
        <v>0.12110590335638395</v>
      </c>
      <c r="G4" s="8">
        <v>2.7321433165633974E-2</v>
      </c>
      <c r="H4" s="8">
        <v>1.9256048663584949E-2</v>
      </c>
      <c r="I4" s="54">
        <v>0</v>
      </c>
      <c r="J4" s="54">
        <v>0</v>
      </c>
      <c r="K4" s="54">
        <v>0</v>
      </c>
      <c r="L4" s="8">
        <v>2.7091665882476076E-2</v>
      </c>
      <c r="M4" s="54">
        <v>0</v>
      </c>
      <c r="N4" s="54">
        <v>0</v>
      </c>
      <c r="O4" s="8">
        <v>4.5431761456060371E-3</v>
      </c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23</v>
      </c>
      <c r="D5" s="53">
        <v>34667.183229309616</v>
      </c>
      <c r="E5" s="8">
        <v>0.7258739056956981</v>
      </c>
      <c r="F5" s="8">
        <v>0.17649283404277194</v>
      </c>
      <c r="G5" s="8">
        <v>2.6824548901283149E-2</v>
      </c>
      <c r="H5" s="54">
        <v>0</v>
      </c>
      <c r="I5" s="54">
        <v>0</v>
      </c>
      <c r="J5" s="54">
        <v>0</v>
      </c>
      <c r="K5" s="54">
        <v>0</v>
      </c>
      <c r="L5" s="8">
        <v>4.200907305181642E-2</v>
      </c>
      <c r="M5" s="54">
        <v>0</v>
      </c>
      <c r="N5" s="54">
        <v>0</v>
      </c>
      <c r="O5" s="8">
        <v>2.8799638308430429E-2</v>
      </c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31</v>
      </c>
      <c r="D6" s="53">
        <v>44655.392045025743</v>
      </c>
      <c r="E6" s="8">
        <v>0.81040599095617238</v>
      </c>
      <c r="F6" s="8">
        <v>0.1461232733764519</v>
      </c>
      <c r="G6" s="8">
        <v>2.0196189687962968E-2</v>
      </c>
      <c r="H6" s="8">
        <v>2.3274545979412909E-2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4">
        <v>0</v>
      </c>
      <c r="O6" s="54">
        <v>0</v>
      </c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50</v>
      </c>
      <c r="D7" s="53">
        <v>69931.881258576628</v>
      </c>
      <c r="E7" s="8">
        <v>0.87067801168995207</v>
      </c>
      <c r="F7" s="8">
        <v>6.4878703554712855E-2</v>
      </c>
      <c r="G7" s="8">
        <v>1.8793867463602683E-2</v>
      </c>
      <c r="H7" s="8">
        <v>4.5649417291732691E-2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4">
        <v>0</v>
      </c>
      <c r="O7" s="54">
        <v>0</v>
      </c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48</v>
      </c>
      <c r="D8" s="53">
        <v>70504.211451337964</v>
      </c>
      <c r="E8" s="8">
        <v>0.76187799992621508</v>
      </c>
      <c r="F8" s="8">
        <v>0.13379740788948047</v>
      </c>
      <c r="G8" s="8">
        <v>4.0537024286597528E-2</v>
      </c>
      <c r="H8" s="54">
        <v>0</v>
      </c>
      <c r="I8" s="54">
        <v>0</v>
      </c>
      <c r="J8" s="54">
        <v>0</v>
      </c>
      <c r="K8" s="54">
        <v>0</v>
      </c>
      <c r="L8" s="8">
        <v>6.3787567897707162E-2</v>
      </c>
      <c r="M8" s="54">
        <v>0</v>
      </c>
      <c r="N8" s="54">
        <v>0</v>
      </c>
      <c r="O8" s="54">
        <v>0</v>
      </c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85</v>
      </c>
      <c r="D9" s="53">
        <v>123862.69858848755</v>
      </c>
      <c r="E9" s="8">
        <v>0.82500175833700096</v>
      </c>
      <c r="F9" s="8">
        <v>0.10786317842584331</v>
      </c>
      <c r="G9" s="8">
        <v>1.4788958588912162E-2</v>
      </c>
      <c r="H9" s="8">
        <v>1.437353734534315E-2</v>
      </c>
      <c r="I9" s="54">
        <v>0</v>
      </c>
      <c r="J9" s="54">
        <v>0</v>
      </c>
      <c r="K9" s="54">
        <v>0</v>
      </c>
      <c r="L9" s="8">
        <v>2.9912010334953214E-2</v>
      </c>
      <c r="M9" s="54">
        <v>0</v>
      </c>
      <c r="N9" s="54">
        <v>0</v>
      </c>
      <c r="O9" s="8">
        <v>8.060556967947401E-3</v>
      </c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67</v>
      </c>
      <c r="D10" s="53">
        <v>95895.969395762339</v>
      </c>
      <c r="E10" s="8">
        <v>0.76926920081982242</v>
      </c>
      <c r="F10" s="8">
        <v>0.1382106853080883</v>
      </c>
      <c r="G10" s="8">
        <v>4.3508830100514734E-2</v>
      </c>
      <c r="H10" s="8">
        <v>2.556247667695034E-2</v>
      </c>
      <c r="I10" s="54">
        <v>0</v>
      </c>
      <c r="J10" s="54">
        <v>0</v>
      </c>
      <c r="K10" s="54">
        <v>0</v>
      </c>
      <c r="L10" s="8">
        <v>2.3448807094624664E-2</v>
      </c>
      <c r="M10" s="54">
        <v>0</v>
      </c>
      <c r="N10" s="54">
        <v>0</v>
      </c>
      <c r="O10" s="54">
        <v>0</v>
      </c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21</v>
      </c>
      <c r="D11" s="53">
        <v>32108.521761649881</v>
      </c>
      <c r="E11" s="8">
        <v>0.74938605501258104</v>
      </c>
      <c r="F11" s="8">
        <v>0.19055718173014116</v>
      </c>
      <c r="G11" s="8">
        <v>2.8962141536987868E-2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8">
        <v>3.1094621720289987E-2</v>
      </c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44</v>
      </c>
      <c r="D12" s="53">
        <v>64207.641357711262</v>
      </c>
      <c r="E12" s="8">
        <v>0.90130796083446807</v>
      </c>
      <c r="F12" s="8">
        <v>5.5594318986905422E-2</v>
      </c>
      <c r="G12" s="8">
        <v>1.4046128299702431E-2</v>
      </c>
      <c r="H12" s="8">
        <v>1.1540856085144956E-2</v>
      </c>
      <c r="I12" s="54">
        <v>0</v>
      </c>
      <c r="J12" s="54">
        <v>0</v>
      </c>
      <c r="K12" s="54">
        <v>0</v>
      </c>
      <c r="L12" s="8">
        <v>1.751073579377949E-2</v>
      </c>
      <c r="M12" s="54">
        <v>0</v>
      </c>
      <c r="N12" s="54">
        <v>0</v>
      </c>
      <c r="O12" s="54">
        <v>0</v>
      </c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63</v>
      </c>
      <c r="D13" s="53">
        <v>91972.047937564785</v>
      </c>
      <c r="E13" s="8">
        <v>0.75942523676473472</v>
      </c>
      <c r="F13" s="8">
        <v>0.14410734506498266</v>
      </c>
      <c r="G13" s="8">
        <v>4.5365103129994061E-2</v>
      </c>
      <c r="H13" s="8">
        <v>2.6653081409656214E-2</v>
      </c>
      <c r="I13" s="54">
        <v>0</v>
      </c>
      <c r="J13" s="54">
        <v>0</v>
      </c>
      <c r="K13" s="54">
        <v>0</v>
      </c>
      <c r="L13" s="8">
        <v>2.4449233630632589E-2</v>
      </c>
      <c r="M13" s="54">
        <v>0</v>
      </c>
      <c r="N13" s="54">
        <v>0</v>
      </c>
      <c r="O13" s="54">
        <v>0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4</v>
      </c>
      <c r="D14" s="53">
        <v>8963.3187510742191</v>
      </c>
      <c r="E14" s="8">
        <v>0.67025472968521937</v>
      </c>
      <c r="F14" s="8">
        <v>0.32974527031478063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</v>
      </c>
      <c r="D15" s="53">
        <v>2558.6614676597305</v>
      </c>
      <c r="E15" s="8">
        <v>0.43082105577929197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8">
        <v>0.56917894422070803</v>
      </c>
      <c r="M15" s="54">
        <v>0</v>
      </c>
      <c r="N15" s="54">
        <v>0</v>
      </c>
      <c r="O15" s="54">
        <v>0</v>
      </c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18</v>
      </c>
      <c r="D16" s="53">
        <v>19948.476708590064</v>
      </c>
      <c r="E16" s="8">
        <v>0.85561905585980425</v>
      </c>
      <c r="F16" s="8">
        <v>3.5918676532283741E-2</v>
      </c>
      <c r="G16" s="54">
        <v>0</v>
      </c>
      <c r="H16" s="8">
        <v>5.2100919311453546E-2</v>
      </c>
      <c r="I16" s="54">
        <v>0</v>
      </c>
      <c r="J16" s="54">
        <v>0</v>
      </c>
      <c r="K16" s="54">
        <v>0</v>
      </c>
      <c r="L16" s="8">
        <v>5.6361348296458308E-2</v>
      </c>
      <c r="M16" s="54">
        <v>0</v>
      </c>
      <c r="N16" s="54">
        <v>0</v>
      </c>
      <c r="O16" s="54">
        <v>0</v>
      </c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16</v>
      </c>
      <c r="D17" s="53">
        <v>23048.590588041712</v>
      </c>
      <c r="E17" s="8">
        <v>0.85908014619520467</v>
      </c>
      <c r="F17" s="8">
        <v>4.4797718210839971E-2</v>
      </c>
      <c r="G17" s="54">
        <v>0</v>
      </c>
      <c r="H17" s="8">
        <v>5.2804851859729933E-2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8">
        <v>4.3317283734225491E-2</v>
      </c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32</v>
      </c>
      <c r="D18" s="53">
        <v>45934.185666292768</v>
      </c>
      <c r="E18" s="8">
        <v>0.78750615010244052</v>
      </c>
      <c r="F18" s="8">
        <v>0.12662016588728367</v>
      </c>
      <c r="G18" s="8">
        <v>2.0244868572618615E-2</v>
      </c>
      <c r="H18" s="8">
        <v>6.5628815437657431E-2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68</v>
      </c>
      <c r="D19" s="53">
        <v>103345.71208589349</v>
      </c>
      <c r="E19" s="8">
        <v>0.84377649186457593</v>
      </c>
      <c r="F19" s="8">
        <v>0.11984174033535303</v>
      </c>
      <c r="G19" s="8">
        <v>3.6381767800071178E-2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34</v>
      </c>
      <c r="D20" s="53">
        <v>44891.891005844322</v>
      </c>
      <c r="E20" s="8">
        <v>0.6987469427625761</v>
      </c>
      <c r="F20" s="8">
        <v>0.16439992554143601</v>
      </c>
      <c r="G20" s="8">
        <v>2.9276790939436848E-2</v>
      </c>
      <c r="H20" s="54">
        <v>0</v>
      </c>
      <c r="I20" s="54">
        <v>0</v>
      </c>
      <c r="J20" s="54">
        <v>0</v>
      </c>
      <c r="K20" s="54">
        <v>0</v>
      </c>
      <c r="L20" s="8">
        <v>0.1075763407565512</v>
      </c>
      <c r="M20" s="54">
        <v>0</v>
      </c>
      <c r="N20" s="54">
        <v>0</v>
      </c>
      <c r="O20" s="54">
        <v>0</v>
      </c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2538.288638177647</v>
      </c>
      <c r="E21" s="8">
        <v>0.55705469155634191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8">
        <v>0.44294530844365815</v>
      </c>
      <c r="M21" s="54">
        <v>0</v>
      </c>
      <c r="N21" s="54">
        <v>0</v>
      </c>
      <c r="O21" s="54">
        <v>0</v>
      </c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128</v>
      </c>
      <c r="D22" s="53">
        <v>186230.92294503978</v>
      </c>
      <c r="E22" s="8">
        <v>0.80387115284633159</v>
      </c>
      <c r="F22" s="8">
        <v>0.12149397864765438</v>
      </c>
      <c r="G22" s="8">
        <v>2.7246765079897949E-2</v>
      </c>
      <c r="H22" s="8">
        <v>1.6095192398946075E-2</v>
      </c>
      <c r="I22" s="54">
        <v>0</v>
      </c>
      <c r="J22" s="54">
        <v>0</v>
      </c>
      <c r="K22" s="54">
        <v>0</v>
      </c>
      <c r="L22" s="8">
        <v>2.593181243845246E-2</v>
      </c>
      <c r="M22" s="54">
        <v>0</v>
      </c>
      <c r="N22" s="54">
        <v>0</v>
      </c>
      <c r="O22" s="8">
        <v>5.3610985887174558E-3</v>
      </c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24</v>
      </c>
      <c r="D23" s="53">
        <v>33527.745039210145</v>
      </c>
      <c r="E23" s="8">
        <v>0.78296626011151971</v>
      </c>
      <c r="F23" s="8">
        <v>0.11895032684561879</v>
      </c>
      <c r="G23" s="8">
        <v>2.7736179415490638E-2</v>
      </c>
      <c r="H23" s="8">
        <v>3.6813125012498206E-2</v>
      </c>
      <c r="I23" s="54">
        <v>0</v>
      </c>
      <c r="J23" s="54">
        <v>0</v>
      </c>
      <c r="K23" s="54">
        <v>0</v>
      </c>
      <c r="L23" s="8">
        <v>3.3534108614872653E-2</v>
      </c>
      <c r="M23" s="54">
        <v>0</v>
      </c>
      <c r="N23" s="54">
        <v>0</v>
      </c>
      <c r="O23" s="54">
        <v>0</v>
      </c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32</v>
      </c>
      <c r="D24" s="53">
        <v>46894.891715913938</v>
      </c>
      <c r="E24" s="8">
        <v>0.8030647549131118</v>
      </c>
      <c r="F24" s="8">
        <v>0.13301735497655587</v>
      </c>
      <c r="G24" s="54">
        <v>0</v>
      </c>
      <c r="H24" s="8">
        <v>6.3917890110332234E-2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26</v>
      </c>
      <c r="D25" s="53">
        <v>42758.252946991124</v>
      </c>
      <c r="E25" s="8">
        <v>0.89243908531324112</v>
      </c>
      <c r="F25" s="8">
        <v>0.10756091468675889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55</v>
      </c>
      <c r="D26" s="53">
        <v>76955.048569527396</v>
      </c>
      <c r="E26" s="8">
        <v>0.80093064513627676</v>
      </c>
      <c r="F26" s="8">
        <v>0.1091143124276988</v>
      </c>
      <c r="G26" s="8">
        <v>6.0942476669469885E-2</v>
      </c>
      <c r="H26" s="8">
        <v>1.6038727704790919E-2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8">
        <v>1.2973838061763615E-2</v>
      </c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39</v>
      </c>
      <c r="D27" s="53">
        <v>53150.474751817543</v>
      </c>
      <c r="E27" s="8">
        <v>0.72440241554125462</v>
      </c>
      <c r="F27" s="8">
        <v>0.13885527031012443</v>
      </c>
      <c r="G27" s="8">
        <v>2.4727728472625655E-2</v>
      </c>
      <c r="H27" s="54">
        <v>0</v>
      </c>
      <c r="I27" s="54">
        <v>0</v>
      </c>
      <c r="J27" s="54">
        <v>0</v>
      </c>
      <c r="K27" s="54">
        <v>0</v>
      </c>
      <c r="L27" s="8">
        <v>0.11201458567599537</v>
      </c>
      <c r="M27" s="54">
        <v>0</v>
      </c>
      <c r="N27" s="54">
        <v>0</v>
      </c>
      <c r="O27" s="54">
        <v>0</v>
      </c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21</v>
      </c>
      <c r="D28" s="53">
        <v>21621.66811151788</v>
      </c>
      <c r="E28" s="8">
        <v>0.73941692771416034</v>
      </c>
      <c r="F28" s="8">
        <v>5.2583756422193942E-2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8">
        <v>0.20799931586364567</v>
      </c>
      <c r="M28" s="54">
        <v>0</v>
      </c>
      <c r="N28" s="54">
        <v>0</v>
      </c>
      <c r="O28" s="54">
        <v>0</v>
      </c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37</v>
      </c>
      <c r="D29" s="53">
        <v>35765.632344915299</v>
      </c>
      <c r="E29" s="8">
        <v>0.81164659525753335</v>
      </c>
      <c r="F29" s="8">
        <v>0.11641810540816708</v>
      </c>
      <c r="G29" s="8">
        <v>5.1216774317607537E-2</v>
      </c>
      <c r="H29" s="8">
        <v>2.0718525016692298E-2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65</v>
      </c>
      <c r="D30" s="53">
        <v>80869.532593428696</v>
      </c>
      <c r="E30" s="8">
        <v>0.79227274307253082</v>
      </c>
      <c r="F30" s="8">
        <v>0.11795671785705623</v>
      </c>
      <c r="G30" s="8">
        <v>1.6251985954484006E-2</v>
      </c>
      <c r="H30" s="8">
        <v>4.3164246713564225E-2</v>
      </c>
      <c r="I30" s="54">
        <v>0</v>
      </c>
      <c r="J30" s="54">
        <v>0</v>
      </c>
      <c r="K30" s="54">
        <v>0</v>
      </c>
      <c r="L30" s="8">
        <v>1.8008466057328389E-2</v>
      </c>
      <c r="M30" s="54">
        <v>0</v>
      </c>
      <c r="N30" s="54">
        <v>0</v>
      </c>
      <c r="O30" s="8">
        <v>1.2345840345036573E-2</v>
      </c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29</v>
      </c>
      <c r="D31" s="53">
        <v>81501.834934388098</v>
      </c>
      <c r="E31" s="8">
        <v>0.82046683212438964</v>
      </c>
      <c r="F31" s="8">
        <v>0.14446609319918008</v>
      </c>
      <c r="G31" s="8">
        <v>3.5067074676430429E-2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127</v>
      </c>
      <c r="D32" s="53">
        <v>187693.10731076743</v>
      </c>
      <c r="E32" s="8">
        <v>0.81191471465638698</v>
      </c>
      <c r="F32" s="8">
        <v>0.1157979059437359</v>
      </c>
      <c r="G32" s="8">
        <v>3.1989037029256935E-2</v>
      </c>
      <c r="H32" s="8">
        <v>1.7008347697515736E-2</v>
      </c>
      <c r="I32" s="54">
        <v>0</v>
      </c>
      <c r="J32" s="54">
        <v>0</v>
      </c>
      <c r="K32" s="54">
        <v>0</v>
      </c>
      <c r="L32" s="8">
        <v>1.7970660615070942E-2</v>
      </c>
      <c r="M32" s="54">
        <v>0</v>
      </c>
      <c r="N32" s="54">
        <v>0</v>
      </c>
      <c r="O32" s="8">
        <v>5.3193340580329693E-3</v>
      </c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25</v>
      </c>
      <c r="D33" s="53">
        <v>32065.560673482596</v>
      </c>
      <c r="E33" s="8">
        <v>0.73493067660858036</v>
      </c>
      <c r="F33" s="8">
        <v>0.15217582719530587</v>
      </c>
      <c r="G33" s="54">
        <v>0</v>
      </c>
      <c r="H33" s="8">
        <v>3.2412780364703374E-2</v>
      </c>
      <c r="I33" s="54">
        <v>0</v>
      </c>
      <c r="J33" s="54">
        <v>0</v>
      </c>
      <c r="K33" s="54">
        <v>0</v>
      </c>
      <c r="L33" s="8">
        <v>8.0480715831410463E-2</v>
      </c>
      <c r="M33" s="54">
        <v>0</v>
      </c>
      <c r="N33" s="54">
        <v>0</v>
      </c>
      <c r="O33" s="54">
        <v>0</v>
      </c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38</v>
      </c>
      <c r="D34" s="53">
        <v>48794.422720368551</v>
      </c>
      <c r="E34" s="8">
        <v>0.72919131440961327</v>
      </c>
      <c r="F34" s="8">
        <v>0.17864052529059887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8">
        <v>9.2168160299787527E-2</v>
      </c>
      <c r="M34" s="54">
        <v>0</v>
      </c>
      <c r="N34" s="54">
        <v>0</v>
      </c>
      <c r="O34" s="54">
        <v>0</v>
      </c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30</v>
      </c>
      <c r="D35" s="53">
        <v>45095.176878987317</v>
      </c>
      <c r="E35" s="8">
        <v>0.82719759065630427</v>
      </c>
      <c r="F35" s="8">
        <v>0.11628746132145565</v>
      </c>
      <c r="G35" s="8">
        <v>2.914481323315311E-2</v>
      </c>
      <c r="H35" s="8">
        <v>2.7370134789087161E-2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44</v>
      </c>
      <c r="D36" s="53">
        <v>66540.866888604665</v>
      </c>
      <c r="E36" s="8">
        <v>0.80459289803501777</v>
      </c>
      <c r="F36" s="8">
        <v>8.3105479377311386E-2</v>
      </c>
      <c r="G36" s="8">
        <v>5.650512047786202E-2</v>
      </c>
      <c r="H36" s="8">
        <v>3.3910159161815598E-2</v>
      </c>
      <c r="I36" s="54">
        <v>0</v>
      </c>
      <c r="J36" s="54">
        <v>0</v>
      </c>
      <c r="K36" s="54">
        <v>0</v>
      </c>
      <c r="L36" s="8">
        <v>2.1886342947993288E-2</v>
      </c>
      <c r="M36" s="54">
        <v>0</v>
      </c>
      <c r="N36" s="54">
        <v>0</v>
      </c>
      <c r="O36" s="54">
        <v>0</v>
      </c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40</v>
      </c>
      <c r="D37" s="53">
        <v>59328.201496289475</v>
      </c>
      <c r="E37" s="8">
        <v>0.83493783371100039</v>
      </c>
      <c r="F37" s="8">
        <v>0.12006931346126874</v>
      </c>
      <c r="G37" s="8">
        <v>1.5674359383075501E-2</v>
      </c>
      <c r="H37" s="8">
        <v>1.2490032223921222E-2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8">
        <v>1.6828461220734031E-2</v>
      </c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15</v>
      </c>
      <c r="D38" s="53">
        <v>17830.057553929128</v>
      </c>
      <c r="E38" s="8">
        <v>0.81011869385779045</v>
      </c>
      <c r="F38" s="8">
        <v>6.3765836199840539E-2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8">
        <v>0.12611546994236919</v>
      </c>
      <c r="M38" s="54">
        <v>0</v>
      </c>
      <c r="N38" s="54">
        <v>0</v>
      </c>
      <c r="O38" s="54">
        <v>0</v>
      </c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13</v>
      </c>
      <c r="D39" s="53">
        <v>15074.512372783098</v>
      </c>
      <c r="E39" s="8">
        <v>0.76597912980274641</v>
      </c>
      <c r="F39" s="8">
        <v>8.4852125503848227E-2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8">
        <v>0.14916874469340533</v>
      </c>
      <c r="M39" s="54">
        <v>0</v>
      </c>
      <c r="N39" s="54">
        <v>0</v>
      </c>
      <c r="O39" s="54">
        <v>0</v>
      </c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10</v>
      </c>
      <c r="D40" s="53">
        <v>15889.852793656319</v>
      </c>
      <c r="E40" s="8">
        <v>0.60348226993321963</v>
      </c>
      <c r="F40" s="8">
        <v>0.39651773006678037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14</v>
      </c>
      <c r="D41" s="53">
        <v>20262.426522029527</v>
      </c>
      <c r="E41" s="8">
        <v>0.74119567410161369</v>
      </c>
      <c r="F41" s="8">
        <v>0.25880432589838642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16</v>
      </c>
      <c r="D42" s="53">
        <v>24832.750356957797</v>
      </c>
      <c r="E42" s="8">
        <v>0.89737135272027446</v>
      </c>
      <c r="F42" s="54">
        <v>0</v>
      </c>
      <c r="G42" s="8">
        <v>5.2925692440903685E-2</v>
      </c>
      <c r="H42" s="8">
        <v>4.9702954838821818E-2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17</v>
      </c>
      <c r="D43" s="53">
        <v>29234.65444186591</v>
      </c>
      <c r="E43" s="8">
        <v>0.71787269505062001</v>
      </c>
      <c r="F43" s="8">
        <v>0.14273423117144676</v>
      </c>
      <c r="G43" s="8">
        <v>9.7761748393283873E-2</v>
      </c>
      <c r="H43" s="8">
        <v>4.163132538464949E-2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</v>
      </c>
      <c r="D44" s="53">
        <v>24695.705149743448</v>
      </c>
      <c r="E44" s="8">
        <v>0.90450950937365859</v>
      </c>
      <c r="F44" s="54">
        <v>0</v>
      </c>
      <c r="G44" s="8">
        <v>3.6519255589713806E-2</v>
      </c>
      <c r="H44" s="54">
        <v>0</v>
      </c>
      <c r="I44" s="54">
        <v>0</v>
      </c>
      <c r="J44" s="54">
        <v>0</v>
      </c>
      <c r="K44" s="54">
        <v>0</v>
      </c>
      <c r="L44" s="8">
        <v>5.8971235036627496E-2</v>
      </c>
      <c r="M44" s="54">
        <v>0</v>
      </c>
      <c r="N44" s="54">
        <v>0</v>
      </c>
      <c r="O44" s="54">
        <v>0</v>
      </c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13</v>
      </c>
      <c r="D45" s="53">
        <v>17952.226459161921</v>
      </c>
      <c r="E45" s="8">
        <v>0.82523227151626632</v>
      </c>
      <c r="F45" s="8">
        <v>7.5596457003476419E-2</v>
      </c>
      <c r="G45" s="54">
        <v>0</v>
      </c>
      <c r="H45" s="8">
        <v>9.9171271480257464E-2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19</v>
      </c>
      <c r="D46" s="53">
        <v>25318.105815725678</v>
      </c>
      <c r="E46" s="8">
        <v>0.88279364791928061</v>
      </c>
      <c r="F46" s="8">
        <v>8.0476449829234423E-2</v>
      </c>
      <c r="G46" s="8">
        <v>3.6729902251485029E-2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16</v>
      </c>
      <c r="D47" s="53">
        <v>28668.376518397174</v>
      </c>
      <c r="E47" s="8">
        <v>0.78776658369990005</v>
      </c>
      <c r="F47" s="8">
        <v>0.17740750498504865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8">
        <v>3.4825911315051403E-2</v>
      </c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6</v>
      </c>
      <c r="D48" s="53">
        <v>6203.1866031780737</v>
      </c>
      <c r="E48" s="8">
        <v>0.65780081791424783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8">
        <v>0.18124927004140215</v>
      </c>
      <c r="M48" s="54">
        <v>0</v>
      </c>
      <c r="N48" s="54">
        <v>0</v>
      </c>
      <c r="O48" s="8">
        <v>0.16094991204435016</v>
      </c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146</v>
      </c>
      <c r="D49" s="53">
        <v>213555.48138107196</v>
      </c>
      <c r="E49" s="8">
        <v>0.80483206300307619</v>
      </c>
      <c r="F49" s="8">
        <v>0.12462368951859241</v>
      </c>
      <c r="G49" s="8">
        <v>2.811504402074597E-2</v>
      </c>
      <c r="H49" s="8">
        <v>1.9815382764155044E-2</v>
      </c>
      <c r="I49" s="54">
        <v>0</v>
      </c>
      <c r="J49" s="54">
        <v>0</v>
      </c>
      <c r="K49" s="54">
        <v>0</v>
      </c>
      <c r="L49" s="8">
        <v>2.2613820693429886E-2</v>
      </c>
      <c r="M49" s="54">
        <v>0</v>
      </c>
      <c r="N49" s="54">
        <v>0</v>
      </c>
      <c r="O49" s="54">
        <v>0</v>
      </c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4</v>
      </c>
      <c r="D50" s="53">
        <v>4375.7329811145873</v>
      </c>
      <c r="E50" s="8">
        <v>0.44210612134089577</v>
      </c>
      <c r="F50" s="8">
        <v>0.55789387865910423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148</v>
      </c>
      <c r="D51" s="53">
        <v>215382.93500313544</v>
      </c>
      <c r="E51" s="8">
        <v>0.80796661781933221</v>
      </c>
      <c r="F51" s="8">
        <v>0.11223209193182263</v>
      </c>
      <c r="G51" s="8">
        <v>2.7876497085588651E-2</v>
      </c>
      <c r="H51" s="8">
        <v>1.9647255734943549E-2</v>
      </c>
      <c r="I51" s="54">
        <v>0</v>
      </c>
      <c r="J51" s="54">
        <v>0</v>
      </c>
      <c r="K51" s="54">
        <v>0</v>
      </c>
      <c r="L51" s="8">
        <v>2.7642061836146051E-2</v>
      </c>
      <c r="M51" s="54">
        <v>0</v>
      </c>
      <c r="N51" s="54">
        <v>0</v>
      </c>
      <c r="O51" s="8">
        <v>4.6354755921664261E-3</v>
      </c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</v>
      </c>
      <c r="D52" s="53">
        <v>929.93155180435883</v>
      </c>
      <c r="E52" s="54">
        <v>0</v>
      </c>
      <c r="F52" s="54">
        <v>0</v>
      </c>
      <c r="G52" s="8">
        <v>1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151</v>
      </c>
      <c r="D53" s="53">
        <v>218828.7364324457</v>
      </c>
      <c r="E53" s="8">
        <v>0.80408433890083619</v>
      </c>
      <c r="F53" s="8">
        <v>0.12162055331724791</v>
      </c>
      <c r="G53" s="8">
        <v>2.3187951869669189E-2</v>
      </c>
      <c r="H53" s="8">
        <v>1.9337878899902544E-2</v>
      </c>
      <c r="I53" s="54">
        <v>0</v>
      </c>
      <c r="J53" s="54">
        <v>0</v>
      </c>
      <c r="K53" s="54">
        <v>0</v>
      </c>
      <c r="L53" s="8">
        <v>2.7206794248639424E-2</v>
      </c>
      <c r="M53" s="54">
        <v>0</v>
      </c>
      <c r="N53" s="54">
        <v>0</v>
      </c>
      <c r="O53" s="8">
        <v>4.5624827637041968E-3</v>
      </c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136</v>
      </c>
      <c r="D54" s="53">
        <v>193412.78634879147</v>
      </c>
      <c r="E54" s="8">
        <v>0.81818045882483981</v>
      </c>
      <c r="F54" s="8">
        <v>0.10921966012323781</v>
      </c>
      <c r="G54" s="8">
        <v>1.4776845863521433E-2</v>
      </c>
      <c r="H54" s="8">
        <v>2.1879027156550594E-2</v>
      </c>
      <c r="I54" s="54">
        <v>0</v>
      </c>
      <c r="J54" s="54">
        <v>0</v>
      </c>
      <c r="K54" s="54">
        <v>0</v>
      </c>
      <c r="L54" s="8">
        <v>3.0781979414074536E-2</v>
      </c>
      <c r="M54" s="54">
        <v>0</v>
      </c>
      <c r="N54" s="54">
        <v>0</v>
      </c>
      <c r="O54" s="8">
        <v>5.1620286177757168E-3</v>
      </c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</v>
      </c>
      <c r="D55" s="53">
        <v>26345.881635458492</v>
      </c>
      <c r="E55" s="8">
        <v>0.67221882472544181</v>
      </c>
      <c r="F55" s="8">
        <v>0.2083662750058245</v>
      </c>
      <c r="G55" s="8">
        <v>0.11941490026873378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</v>
      </c>
      <c r="D56" s="53">
        <v>929.93155180435883</v>
      </c>
      <c r="E56" s="54">
        <v>0</v>
      </c>
      <c r="F56" s="54">
        <v>0</v>
      </c>
      <c r="G56" s="8">
        <v>1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147</v>
      </c>
      <c r="D57" s="53">
        <v>214453.00345133108</v>
      </c>
      <c r="E57" s="8">
        <v>0.81147019967000733</v>
      </c>
      <c r="F57" s="8">
        <v>0.11271876342502975</v>
      </c>
      <c r="G57" s="8">
        <v>2.3661082504949079E-2</v>
      </c>
      <c r="H57" s="8">
        <v>1.9732452037724359E-2</v>
      </c>
      <c r="I57" s="54">
        <v>0</v>
      </c>
      <c r="J57" s="54">
        <v>0</v>
      </c>
      <c r="K57" s="54">
        <v>0</v>
      </c>
      <c r="L57" s="8">
        <v>2.7761925979080254E-2</v>
      </c>
      <c r="M57" s="54">
        <v>0</v>
      </c>
      <c r="N57" s="54">
        <v>0</v>
      </c>
      <c r="O57" s="8">
        <v>4.6555763832087527E-3</v>
      </c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4</v>
      </c>
      <c r="D58" s="53">
        <v>4375.7329811145873</v>
      </c>
      <c r="E58" s="8">
        <v>0.44210612134089577</v>
      </c>
      <c r="F58" s="8">
        <v>0.55789387865910423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152</v>
      </c>
      <c r="D61" s="53">
        <v>219758.66798425006</v>
      </c>
      <c r="E61" s="8">
        <v>0.80068177278631447</v>
      </c>
      <c r="F61" s="8">
        <v>0.12110590335638395</v>
      </c>
      <c r="G61" s="8">
        <v>2.7321433165633974E-2</v>
      </c>
      <c r="H61" s="8">
        <v>1.9256048663584949E-2</v>
      </c>
      <c r="I61" s="54">
        <v>0</v>
      </c>
      <c r="J61" s="54">
        <v>0</v>
      </c>
      <c r="K61" s="54">
        <v>0</v>
      </c>
      <c r="L61" s="8">
        <v>2.7091665882476076E-2</v>
      </c>
      <c r="M61" s="54">
        <v>0</v>
      </c>
      <c r="N61" s="54">
        <v>0</v>
      </c>
      <c r="O61" s="8">
        <v>4.5431761456060371E-3</v>
      </c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91</v>
      </c>
      <c r="D62" s="53">
        <v>124392.25758177333</v>
      </c>
      <c r="E62" s="8">
        <v>0.69775056378110079</v>
      </c>
      <c r="F62" s="8">
        <v>0.19608943565386996</v>
      </c>
      <c r="G62" s="8">
        <v>2.5291693302711825E-2</v>
      </c>
      <c r="H62" s="8">
        <v>3.4018866505156002E-2</v>
      </c>
      <c r="I62" s="54">
        <v>0</v>
      </c>
      <c r="J62" s="54">
        <v>0</v>
      </c>
      <c r="K62" s="54">
        <v>0</v>
      </c>
      <c r="L62" s="8">
        <v>3.8823198950915114E-2</v>
      </c>
      <c r="M62" s="54">
        <v>0</v>
      </c>
      <c r="N62" s="54">
        <v>0</v>
      </c>
      <c r="O62" s="8">
        <v>8.0262418062464185E-3</v>
      </c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61</v>
      </c>
      <c r="D63" s="53">
        <v>95366.410402476555</v>
      </c>
      <c r="E63" s="8">
        <v>0.93494126110870912</v>
      </c>
      <c r="F63" s="8">
        <v>2.3300283698732868E-2</v>
      </c>
      <c r="G63" s="8">
        <v>2.996894734580546E-2</v>
      </c>
      <c r="H63" s="54">
        <v>0</v>
      </c>
      <c r="I63" s="54">
        <v>0</v>
      </c>
      <c r="J63" s="54">
        <v>0</v>
      </c>
      <c r="K63" s="54">
        <v>0</v>
      </c>
      <c r="L63" s="8">
        <v>1.178950784675265E-2</v>
      </c>
      <c r="M63" s="54">
        <v>0</v>
      </c>
      <c r="N63" s="54">
        <v>0</v>
      </c>
      <c r="O63" s="54">
        <v>0</v>
      </c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5</v>
      </c>
      <c r="D64" s="53">
        <v>6035.0828273210154</v>
      </c>
      <c r="E64" s="8">
        <v>0.39808257641492828</v>
      </c>
      <c r="F64" s="8">
        <v>0.17962801177578813</v>
      </c>
      <c r="G64" s="8">
        <v>0.21777505718798984</v>
      </c>
      <c r="H64" s="8">
        <v>0.20451435462129366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147</v>
      </c>
      <c r="D65" s="53">
        <v>213723.58515692901</v>
      </c>
      <c r="E65" s="8">
        <v>0.81205028644160504</v>
      </c>
      <c r="F65" s="8">
        <v>0.1194533680440962</v>
      </c>
      <c r="G65" s="8">
        <v>2.1943442735170206E-2</v>
      </c>
      <c r="H65" s="8">
        <v>1.4024762560635619E-2</v>
      </c>
      <c r="I65" s="54">
        <v>0</v>
      </c>
      <c r="J65" s="54">
        <v>0</v>
      </c>
      <c r="K65" s="54">
        <v>0</v>
      </c>
      <c r="L65" s="8">
        <v>2.7856674795323947E-2</v>
      </c>
      <c r="M65" s="54">
        <v>0</v>
      </c>
      <c r="N65" s="54">
        <v>0</v>
      </c>
      <c r="O65" s="8">
        <v>4.671465423168499E-3</v>
      </c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0</v>
      </c>
      <c r="D66" s="53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152</v>
      </c>
      <c r="D67" s="53">
        <v>219758.66798425006</v>
      </c>
      <c r="E67" s="8">
        <v>0.80068177278631447</v>
      </c>
      <c r="F67" s="8">
        <v>0.12110590335638395</v>
      </c>
      <c r="G67" s="8">
        <v>2.7321433165633974E-2</v>
      </c>
      <c r="H67" s="8">
        <v>1.9256048663584949E-2</v>
      </c>
      <c r="I67" s="54">
        <v>0</v>
      </c>
      <c r="J67" s="54">
        <v>0</v>
      </c>
      <c r="K67" s="54">
        <v>0</v>
      </c>
      <c r="L67" s="8">
        <v>2.7091665882476076E-2</v>
      </c>
      <c r="M67" s="54">
        <v>0</v>
      </c>
      <c r="N67" s="54">
        <v>0</v>
      </c>
      <c r="O67" s="8">
        <v>4.5431761456060371E-3</v>
      </c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69</v>
      </c>
      <c r="D68" s="53">
        <v>100781.65603158611</v>
      </c>
      <c r="E68" s="8">
        <v>0.76353019104428232</v>
      </c>
      <c r="F68" s="8">
        <v>0.1684628315413744</v>
      </c>
      <c r="G68" s="8">
        <v>2.8358642281235729E-2</v>
      </c>
      <c r="H68" s="8">
        <v>2.9741747193500076E-2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8">
        <v>9.9065879396076952E-3</v>
      </c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4</v>
      </c>
      <c r="D69" s="53">
        <v>3974.9604130986554</v>
      </c>
      <c r="E69" s="8">
        <v>0.4442621465387066</v>
      </c>
      <c r="F69" s="8">
        <v>0.32179047910758596</v>
      </c>
      <c r="G69" s="8">
        <v>0.23394737435370747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11</v>
      </c>
      <c r="D70" s="53">
        <v>17241.184354163754</v>
      </c>
      <c r="E70" s="8">
        <v>0.87146130853530512</v>
      </c>
      <c r="F70" s="54">
        <v>0</v>
      </c>
      <c r="G70" s="8">
        <v>0.12853869146469502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5</v>
      </c>
      <c r="D71" s="53">
        <v>8738.0829735620046</v>
      </c>
      <c r="E71" s="8">
        <v>0.67802309077060696</v>
      </c>
      <c r="F71" s="8">
        <v>0.15531149334960886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8">
        <v>0.16666541587978417</v>
      </c>
      <c r="M71" s="54">
        <v>0</v>
      </c>
      <c r="N71" s="54">
        <v>0</v>
      </c>
      <c r="O71" s="54">
        <v>0</v>
      </c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25</v>
      </c>
      <c r="D72" s="53">
        <v>35149.88388520389</v>
      </c>
      <c r="E72" s="8">
        <v>0.86019503117961249</v>
      </c>
      <c r="F72" s="8">
        <v>0.10469073989301492</v>
      </c>
      <c r="G72" s="54">
        <v>0</v>
      </c>
      <c r="H72" s="8">
        <v>3.5114228927372468E-2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10</v>
      </c>
      <c r="D73" s="53">
        <v>16289.477702280072</v>
      </c>
      <c r="E73" s="8">
        <v>0.79618668920509594</v>
      </c>
      <c r="F73" s="8">
        <v>0.20381331079490392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28</v>
      </c>
      <c r="D74" s="53">
        <v>37583.422624355473</v>
      </c>
      <c r="E74" s="8">
        <v>0.88033840823980425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8">
        <v>0.11966159176019558</v>
      </c>
      <c r="M74" s="54">
        <v>0</v>
      </c>
      <c r="N74" s="54">
        <v>0</v>
      </c>
      <c r="O74" s="54">
        <v>0</v>
      </c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O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20" display="Vissza" xr:uid="{F7C5AC67-6235-4A25-ADE6-BD6399C2C585}"/>
  </hyperlinks>
  <pageMargins left="0.75" right="0.75" top="1" bottom="1" header="0.5" footer="0.5"/>
  <pageSetup orientation="portrait" horizontalDpi="300" verticalDpi="300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48C84-BC43-4263-B7E4-FA3099270B76}">
  <sheetPr codeName="Munka12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423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419</v>
      </c>
      <c r="F2" s="4" t="s">
        <v>420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264</v>
      </c>
      <c r="D4" s="53">
        <v>357552.01476516185</v>
      </c>
      <c r="E4" s="8">
        <v>0.64816980360636445</v>
      </c>
      <c r="F4" s="8">
        <v>0.35183019639363722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65</v>
      </c>
      <c r="D5" s="53">
        <v>89832.469629710278</v>
      </c>
      <c r="E5" s="8">
        <v>0.60421722275071765</v>
      </c>
      <c r="F5" s="8">
        <v>0.39578277724928262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84</v>
      </c>
      <c r="D6" s="53">
        <v>108583.29512445527</v>
      </c>
      <c r="E6" s="8">
        <v>0.66366512658813148</v>
      </c>
      <c r="F6" s="8">
        <v>0.33633487341186841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65</v>
      </c>
      <c r="D7" s="53">
        <v>90393.830389678129</v>
      </c>
      <c r="E7" s="8">
        <v>0.60686661318572821</v>
      </c>
      <c r="F7" s="8">
        <v>0.39313338681427168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50</v>
      </c>
      <c r="D8" s="53">
        <v>68742.419621318681</v>
      </c>
      <c r="E8" s="8">
        <v>0.73544326996044906</v>
      </c>
      <c r="F8" s="8">
        <v>0.26455673003955127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184</v>
      </c>
      <c r="D9" s="53">
        <v>239670.01379300747</v>
      </c>
      <c r="E9" s="8">
        <v>0.66283207927390653</v>
      </c>
      <c r="F9" s="8">
        <v>0.33716792072609403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80</v>
      </c>
      <c r="D10" s="53">
        <v>117882.00097215484</v>
      </c>
      <c r="E10" s="8">
        <v>0.618359418793614</v>
      </c>
      <c r="F10" s="8">
        <v>0.38164058120638616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35</v>
      </c>
      <c r="D11" s="53">
        <v>51013.201915434096</v>
      </c>
      <c r="E11" s="8">
        <v>0.69275022503892059</v>
      </c>
      <c r="F11" s="8">
        <v>0.30724977496107925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84</v>
      </c>
      <c r="D12" s="53">
        <v>105056.73353170657</v>
      </c>
      <c r="E12" s="8">
        <v>0.64799851628263216</v>
      </c>
      <c r="F12" s="8">
        <v>0.35200148371736789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75</v>
      </c>
      <c r="D13" s="53">
        <v>112654.59682408177</v>
      </c>
      <c r="E13" s="8">
        <v>0.60865978611813476</v>
      </c>
      <c r="F13" s="8">
        <v>0.39134021388186518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13</v>
      </c>
      <c r="D14" s="53">
        <v>22285.526392472562</v>
      </c>
      <c r="E14" s="8">
        <v>0.7524850707891817</v>
      </c>
      <c r="F14" s="8">
        <v>0.24751492921081822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30</v>
      </c>
      <c r="D15" s="53">
        <v>38819.26771427619</v>
      </c>
      <c r="E15" s="8">
        <v>0.48787417488207424</v>
      </c>
      <c r="F15" s="8">
        <v>0.51212582511792581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27</v>
      </c>
      <c r="D16" s="53">
        <v>27722.688387191181</v>
      </c>
      <c r="E16" s="8">
        <v>0.8679402723720151</v>
      </c>
      <c r="F16" s="8">
        <v>0.13205972762798482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28</v>
      </c>
      <c r="D17" s="53">
        <v>39882.388331687966</v>
      </c>
      <c r="E17" s="8">
        <v>0.67386700265679056</v>
      </c>
      <c r="F17" s="8">
        <v>0.32613299734320916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53</v>
      </c>
      <c r="D18" s="53">
        <v>72989.343138055687</v>
      </c>
      <c r="E18" s="8">
        <v>0.67559631158925471</v>
      </c>
      <c r="F18" s="8">
        <v>0.32440368841074552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106</v>
      </c>
      <c r="D19" s="53">
        <v>142271.1959092035</v>
      </c>
      <c r="E19" s="8">
        <v>0.54761181462128483</v>
      </c>
      <c r="F19" s="8">
        <v>0.45238818537871561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74</v>
      </c>
      <c r="D20" s="53">
        <v>96123.437369434585</v>
      </c>
      <c r="E20" s="8">
        <v>0.74251011899277453</v>
      </c>
      <c r="F20" s="8">
        <v>0.25748988100722542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</v>
      </c>
      <c r="D21" s="53">
        <v>6285.6500167805625</v>
      </c>
      <c r="E21" s="8">
        <v>1</v>
      </c>
      <c r="F21" s="54">
        <v>0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221</v>
      </c>
      <c r="D22" s="53">
        <v>298239.08839635254</v>
      </c>
      <c r="E22" s="8">
        <v>0.65768946319524568</v>
      </c>
      <c r="F22" s="8">
        <v>0.34231053680475509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43</v>
      </c>
      <c r="D23" s="53">
        <v>59312.926368809531</v>
      </c>
      <c r="E23" s="8">
        <v>0.60030275722295057</v>
      </c>
      <c r="F23" s="8">
        <v>0.3996972427770496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</v>
      </c>
      <c r="D24" s="53">
        <v>56505.49195007317</v>
      </c>
      <c r="E24" s="8">
        <v>0.42192023581600885</v>
      </c>
      <c r="F24" s="8">
        <v>0.5780797641839911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86</v>
      </c>
      <c r="D25" s="53">
        <v>134216.29279818942</v>
      </c>
      <c r="E25" s="8">
        <v>0.73787294580354923</v>
      </c>
      <c r="F25" s="8">
        <v>0.26212705419645016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57</v>
      </c>
      <c r="D26" s="53">
        <v>69840.460590739225</v>
      </c>
      <c r="E26" s="8">
        <v>0.51386555517891686</v>
      </c>
      <c r="F26" s="8">
        <v>0.4861344448210827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74</v>
      </c>
      <c r="D27" s="53">
        <v>96989.769426160608</v>
      </c>
      <c r="E27" s="8">
        <v>0.75255803509508834</v>
      </c>
      <c r="F27" s="8">
        <v>0.24744196490491166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52</v>
      </c>
      <c r="D28" s="53">
        <v>54887.726157627272</v>
      </c>
      <c r="E28" s="8">
        <v>0.60248502336017584</v>
      </c>
      <c r="F28" s="8">
        <v>0.3975149766398246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89</v>
      </c>
      <c r="D29" s="53">
        <v>90779.661439452</v>
      </c>
      <c r="E29" s="8">
        <v>0.62931959350995481</v>
      </c>
      <c r="F29" s="8">
        <v>0.37068040649004458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97</v>
      </c>
      <c r="D30" s="53">
        <v>129337.18025021645</v>
      </c>
      <c r="E30" s="8">
        <v>0.71590836585002082</v>
      </c>
      <c r="F30" s="8">
        <v>0.28409163414997934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26</v>
      </c>
      <c r="D31" s="53">
        <v>82547.446917866633</v>
      </c>
      <c r="E31" s="8">
        <v>0.5931424780371134</v>
      </c>
      <c r="F31" s="8">
        <v>0.40685752196288649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187</v>
      </c>
      <c r="D32" s="53">
        <v>256911.06219557603</v>
      </c>
      <c r="E32" s="8">
        <v>0.64966479067447513</v>
      </c>
      <c r="F32" s="8">
        <v>0.35033520932552487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77</v>
      </c>
      <c r="D33" s="53">
        <v>100640.95256958646</v>
      </c>
      <c r="E33" s="8">
        <v>0.64435347729156955</v>
      </c>
      <c r="F33" s="8">
        <v>0.35564652270843022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75</v>
      </c>
      <c r="D34" s="53">
        <v>92447.850938330492</v>
      </c>
      <c r="E34" s="8">
        <v>0.55072788469122125</v>
      </c>
      <c r="F34" s="8">
        <v>0.44927211530877842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59</v>
      </c>
      <c r="D35" s="53">
        <v>90832.401635154762</v>
      </c>
      <c r="E35" s="8">
        <v>0.68087689330792645</v>
      </c>
      <c r="F35" s="8">
        <v>0.31912310669207344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71</v>
      </c>
      <c r="D36" s="53">
        <v>88896.290605141839</v>
      </c>
      <c r="E36" s="8">
        <v>0.69841139349951686</v>
      </c>
      <c r="F36" s="8">
        <v>0.30158860650048297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59</v>
      </c>
      <c r="D37" s="53">
        <v>85375.471586535306</v>
      </c>
      <c r="E37" s="8">
        <v>0.66657253078455403</v>
      </c>
      <c r="F37" s="8">
        <v>0.33342746921544619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21</v>
      </c>
      <c r="D38" s="53">
        <v>23125.276530480947</v>
      </c>
      <c r="E38" s="8">
        <v>0.55048553877598783</v>
      </c>
      <c r="F38" s="8">
        <v>0.44951446122401229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29</v>
      </c>
      <c r="D39" s="53">
        <v>35785.680607144554</v>
      </c>
      <c r="E39" s="8">
        <v>0.67584279997554619</v>
      </c>
      <c r="F39" s="8">
        <v>0.32415720002445364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25</v>
      </c>
      <c r="D40" s="53">
        <v>33536.893800704987</v>
      </c>
      <c r="E40" s="8">
        <v>0.41739060820334978</v>
      </c>
      <c r="F40" s="8">
        <v>0.58260939179665028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</v>
      </c>
      <c r="D41" s="53">
        <v>53333.724973235687</v>
      </c>
      <c r="E41" s="8">
        <v>0.76159554538237995</v>
      </c>
      <c r="F41" s="8">
        <v>0.23840445461762014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</v>
      </c>
      <c r="D42" s="53">
        <v>37498.676661919053</v>
      </c>
      <c r="E42" s="8">
        <v>0.56607213822916758</v>
      </c>
      <c r="F42" s="8">
        <v>0.43392786177083265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34</v>
      </c>
      <c r="D43" s="53">
        <v>39905.343377785866</v>
      </c>
      <c r="E43" s="8">
        <v>0.73171760234808314</v>
      </c>
      <c r="F43" s="8">
        <v>0.26828239765191686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29</v>
      </c>
      <c r="D44" s="53">
        <v>37980.538805250879</v>
      </c>
      <c r="E44" s="8">
        <v>0.68019655150355585</v>
      </c>
      <c r="F44" s="8">
        <v>0.31980344849644432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22</v>
      </c>
      <c r="D45" s="53">
        <v>28214.216191898224</v>
      </c>
      <c r="E45" s="8">
        <v>0.68014229092305167</v>
      </c>
      <c r="F45" s="8">
        <v>0.31985770907694849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26</v>
      </c>
      <c r="D46" s="53">
        <v>35106.46924828121</v>
      </c>
      <c r="E46" s="8">
        <v>0.62790562462551736</v>
      </c>
      <c r="F46" s="8">
        <v>0.37209437537448276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19</v>
      </c>
      <c r="D47" s="53">
        <v>33065.194568460931</v>
      </c>
      <c r="E47" s="8">
        <v>0.68737601037957918</v>
      </c>
      <c r="F47" s="8">
        <v>0.31262398962042098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48</v>
      </c>
      <c r="D48" s="53">
        <v>64765.312366096055</v>
      </c>
      <c r="E48" s="8">
        <v>0.62325748940421066</v>
      </c>
      <c r="F48" s="8">
        <v>0.3767425105957895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216</v>
      </c>
      <c r="D49" s="53">
        <v>292786.70239906607</v>
      </c>
      <c r="E49" s="8">
        <v>0.65368048355816566</v>
      </c>
      <c r="F49" s="8">
        <v>0.34631951644183478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37</v>
      </c>
      <c r="D50" s="53">
        <v>44913.709151877803</v>
      </c>
      <c r="E50" s="8">
        <v>0.5251607480322712</v>
      </c>
      <c r="F50" s="8">
        <v>0.47483925196772914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227</v>
      </c>
      <c r="D51" s="53">
        <v>312638.30561328412</v>
      </c>
      <c r="E51" s="8">
        <v>0.66584132000696739</v>
      </c>
      <c r="F51" s="8">
        <v>0.33415867999303389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36</v>
      </c>
      <c r="D52" s="53">
        <v>49119.165062933163</v>
      </c>
      <c r="E52" s="8">
        <v>0.55980256735360245</v>
      </c>
      <c r="F52" s="8">
        <v>0.44019743264639771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228</v>
      </c>
      <c r="D53" s="53">
        <v>308432.84970222879</v>
      </c>
      <c r="E53" s="8">
        <v>0.66224263945327566</v>
      </c>
      <c r="F53" s="8">
        <v>0.33775736054672562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243</v>
      </c>
      <c r="D54" s="53">
        <v>326401.17194584431</v>
      </c>
      <c r="E54" s="8">
        <v>0.62820756450630433</v>
      </c>
      <c r="F54" s="8">
        <v>0.37179243549369745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21</v>
      </c>
      <c r="D55" s="53">
        <v>31150.842819317531</v>
      </c>
      <c r="E55" s="8">
        <v>0.85733583724196794</v>
      </c>
      <c r="F55" s="8">
        <v>0.14266416275803215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13</v>
      </c>
      <c r="D56" s="53">
        <v>21502.459630413854</v>
      </c>
      <c r="E56" s="8">
        <v>0.72919434164731489</v>
      </c>
      <c r="F56" s="8">
        <v>0.27080565835268505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214</v>
      </c>
      <c r="D57" s="53">
        <v>291135.84598287032</v>
      </c>
      <c r="E57" s="8">
        <v>0.66116224730230799</v>
      </c>
      <c r="F57" s="8">
        <v>0.33883775269769312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14</v>
      </c>
      <c r="D58" s="53">
        <v>17297.003719358505</v>
      </c>
      <c r="E58" s="8">
        <v>0.68042734288333362</v>
      </c>
      <c r="F58" s="8">
        <v>0.31957265711666627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23</v>
      </c>
      <c r="D59" s="53">
        <v>27616.70543251932</v>
      </c>
      <c r="E59" s="8">
        <v>0.42791356280254578</v>
      </c>
      <c r="F59" s="8">
        <v>0.57208643719745422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22</v>
      </c>
      <c r="D60" s="53">
        <v>26701.419513971294</v>
      </c>
      <c r="E60" s="8">
        <v>0.40830326980351034</v>
      </c>
      <c r="F60" s="8">
        <v>0.59169673019648961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242</v>
      </c>
      <c r="D61" s="53">
        <v>330850.59525119059</v>
      </c>
      <c r="E61" s="8">
        <v>0.66752832082943159</v>
      </c>
      <c r="F61" s="8">
        <v>0.33247167917057013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171</v>
      </c>
      <c r="D62" s="53">
        <v>228503.66075243035</v>
      </c>
      <c r="E62" s="8">
        <v>0.6014388403284191</v>
      </c>
      <c r="F62" s="8">
        <v>0.39856115967158084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93</v>
      </c>
      <c r="D63" s="53">
        <v>129048.35401273202</v>
      </c>
      <c r="E63" s="8">
        <v>0.73091550200127775</v>
      </c>
      <c r="F63" s="8">
        <v>0.26908449799872219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0</v>
      </c>
      <c r="D64" s="53">
        <v>0</v>
      </c>
      <c r="E64" s="54">
        <v>0</v>
      </c>
      <c r="F64" s="54">
        <v>0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264</v>
      </c>
      <c r="D65" s="53">
        <v>357552.01476516185</v>
      </c>
      <c r="E65" s="8">
        <v>0.64816980360636445</v>
      </c>
      <c r="F65" s="8">
        <v>0.35183019639363722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156</v>
      </c>
      <c r="D66" s="53">
        <v>207280.470115098</v>
      </c>
      <c r="E66" s="8">
        <v>0.66268304537245659</v>
      </c>
      <c r="F66" s="8">
        <v>0.3373169546275433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108</v>
      </c>
      <c r="D67" s="53">
        <v>150271.5446500644</v>
      </c>
      <c r="E67" s="8">
        <v>0.62815063375504332</v>
      </c>
      <c r="F67" s="8">
        <v>0.37184936624495668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70</v>
      </c>
      <c r="D68" s="53">
        <v>84685.527499476884</v>
      </c>
      <c r="E68" s="8">
        <v>0.43664114641469109</v>
      </c>
      <c r="F68" s="8">
        <v>0.56335885358530935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17</v>
      </c>
      <c r="D69" s="53">
        <v>23156.461949085315</v>
      </c>
      <c r="E69" s="8">
        <v>0.43073496350174756</v>
      </c>
      <c r="F69" s="8">
        <v>0.56926503649825233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14</v>
      </c>
      <c r="D70" s="53">
        <v>16679.077784923207</v>
      </c>
      <c r="E70" s="8">
        <v>0.74701236701428608</v>
      </c>
      <c r="F70" s="8">
        <v>0.25298763298571375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47</v>
      </c>
      <c r="D71" s="53">
        <v>68684.576483874611</v>
      </c>
      <c r="E71" s="8">
        <v>0.8229031869835326</v>
      </c>
      <c r="F71" s="8">
        <v>0.17709681301646735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15</v>
      </c>
      <c r="D72" s="53">
        <v>22303.382234814755</v>
      </c>
      <c r="E72" s="8">
        <v>0.68988689328213992</v>
      </c>
      <c r="F72" s="8">
        <v>0.31011310671786019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45</v>
      </c>
      <c r="D73" s="53">
        <v>68092.038135926327</v>
      </c>
      <c r="E73" s="8">
        <v>0.66440100596234941</v>
      </c>
      <c r="F73" s="8">
        <v>0.3355989940376507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56</v>
      </c>
      <c r="D74" s="53">
        <v>73950.950677061133</v>
      </c>
      <c r="E74" s="8">
        <v>0.74637947319615106</v>
      </c>
      <c r="F74" s="8">
        <v>0.25362052680384972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5" display="Vissza" xr:uid="{32C0196A-A974-4A6E-B1AA-6878E2D3431F}"/>
  </hyperlinks>
  <pageMargins left="0.75" right="0.75" top="1" bottom="1" header="0.5" footer="0.5"/>
  <pageSetup orientation="portrait" horizontalDpi="300" verticalDpi="300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401DB-EC7F-4088-9CE5-6C33EE9AAB46}">
  <sheetPr codeName="Munka13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424</v>
      </c>
      <c r="D1" s="65"/>
      <c r="E1" s="65"/>
      <c r="F1" s="65"/>
      <c r="G1" s="65"/>
    </row>
    <row r="2" spans="1:44" ht="45" customHeight="1" x14ac:dyDescent="0.2">
      <c r="A2" s="67"/>
      <c r="B2" s="67"/>
      <c r="C2" s="66" t="s">
        <v>1</v>
      </c>
      <c r="D2" s="66"/>
      <c r="E2" s="4" t="s">
        <v>419</v>
      </c>
      <c r="F2" s="4" t="s">
        <v>420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39</v>
      </c>
      <c r="D4" s="53">
        <v>55589.603984001784</v>
      </c>
      <c r="E4" s="8">
        <v>0.79572344024537112</v>
      </c>
      <c r="F4" s="8">
        <v>0.20427655975462902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11</v>
      </c>
      <c r="D5" s="53">
        <v>16979.718157765317</v>
      </c>
      <c r="E5" s="8">
        <v>0.58796096390019525</v>
      </c>
      <c r="F5" s="8">
        <v>0.41203903609980486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14</v>
      </c>
      <c r="D6" s="53">
        <v>18719.611696307111</v>
      </c>
      <c r="E6" s="8">
        <v>0.94447887102350025</v>
      </c>
      <c r="F6" s="8">
        <v>5.5521128976499801E-2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7</v>
      </c>
      <c r="D7" s="53">
        <v>10160.049588701884</v>
      </c>
      <c r="E7" s="8">
        <v>0.67322872269114076</v>
      </c>
      <c r="F7" s="8">
        <v>0.3267712773088593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7</v>
      </c>
      <c r="D8" s="53">
        <v>9730.2245412274806</v>
      </c>
      <c r="E8" s="8">
        <v>1</v>
      </c>
      <c r="F8" s="54">
        <v>0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30</v>
      </c>
      <c r="D9" s="53">
        <v>43200.076149495108</v>
      </c>
      <c r="E9" s="8">
        <v>0.81399012699549256</v>
      </c>
      <c r="F9" s="8">
        <v>0.18600987300450747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9</v>
      </c>
      <c r="D10" s="53">
        <v>12389.527834506685</v>
      </c>
      <c r="E10" s="8">
        <v>0.73203075807499818</v>
      </c>
      <c r="F10" s="8">
        <v>0.26796924192500177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</v>
      </c>
      <c r="D11" s="53">
        <v>7725.2556983294226</v>
      </c>
      <c r="E11" s="8">
        <v>0.68613988702423645</v>
      </c>
      <c r="F11" s="8">
        <v>0.31386011297576349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10</v>
      </c>
      <c r="D12" s="53">
        <v>13462.369246352206</v>
      </c>
      <c r="E12" s="8">
        <v>0.92279709786876618</v>
      </c>
      <c r="F12" s="8">
        <v>7.7202902131233819E-2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7</v>
      </c>
      <c r="D13" s="53">
        <v>10270.169074056088</v>
      </c>
      <c r="E13" s="8">
        <v>0.67673245126915293</v>
      </c>
      <c r="F13" s="8">
        <v>0.32326754873084712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</v>
      </c>
      <c r="D14" s="53">
        <v>5467.9332752256487</v>
      </c>
      <c r="E14" s="8">
        <v>1</v>
      </c>
      <c r="F14" s="54">
        <v>0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</v>
      </c>
      <c r="D15" s="53">
        <v>9254.4624594358975</v>
      </c>
      <c r="E15" s="8">
        <v>0.5060051195014188</v>
      </c>
      <c r="F15" s="8">
        <v>0.49399488049858126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</v>
      </c>
      <c r="D16" s="53">
        <v>9409.4142306025333</v>
      </c>
      <c r="E16" s="8">
        <v>1</v>
      </c>
      <c r="F16" s="54">
        <v>0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5</v>
      </c>
      <c r="D17" s="53">
        <v>8748.509397400032</v>
      </c>
      <c r="E17" s="8">
        <v>0.87614721348539304</v>
      </c>
      <c r="F17" s="8">
        <v>0.12385278651460703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11</v>
      </c>
      <c r="D18" s="53">
        <v>12146.800088440981</v>
      </c>
      <c r="E18" s="8">
        <v>0.91135004719215185</v>
      </c>
      <c r="F18" s="8">
        <v>8.8649952807847973E-2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17</v>
      </c>
      <c r="D19" s="53">
        <v>27284.520270853292</v>
      </c>
      <c r="E19" s="8">
        <v>0.71622550822441</v>
      </c>
      <c r="F19" s="8">
        <v>0.28377449177559005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</v>
      </c>
      <c r="D20" s="53">
        <v>7409.7742273074891</v>
      </c>
      <c r="E20" s="8">
        <v>0.80395331613552978</v>
      </c>
      <c r="F20" s="8">
        <v>0.19604668386447005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34</v>
      </c>
      <c r="D22" s="53">
        <v>48455.799130106636</v>
      </c>
      <c r="E22" s="8">
        <v>0.8156876247206345</v>
      </c>
      <c r="F22" s="8">
        <v>0.18431237527936556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</v>
      </c>
      <c r="D23" s="53">
        <v>7133.8048538951462</v>
      </c>
      <c r="E23" s="8">
        <v>0.66011831331208271</v>
      </c>
      <c r="F23" s="8">
        <v>0.33988168668791724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10</v>
      </c>
      <c r="D24" s="53">
        <v>10449.89829623317</v>
      </c>
      <c r="E24" s="8">
        <v>0.80880303246046092</v>
      </c>
      <c r="F24" s="8">
        <v>0.1911969675395391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17</v>
      </c>
      <c r="D25" s="53">
        <v>29875.782312776777</v>
      </c>
      <c r="E25" s="8">
        <v>0.81656202854973958</v>
      </c>
      <c r="F25" s="8">
        <v>0.18343797145026042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</v>
      </c>
      <c r="D26" s="53">
        <v>7854.1491476843566</v>
      </c>
      <c r="E26" s="8">
        <v>0.69129060568461531</v>
      </c>
      <c r="F26" s="8">
        <v>0.3087093943153848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</v>
      </c>
      <c r="D27" s="53">
        <v>7409.7742273074891</v>
      </c>
      <c r="E27" s="8">
        <v>0.80395331613552978</v>
      </c>
      <c r="F27" s="8">
        <v>0.19604668386447005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</v>
      </c>
      <c r="D28" s="53">
        <v>7297.6290189251049</v>
      </c>
      <c r="E28" s="8">
        <v>0.86863474596069268</v>
      </c>
      <c r="F28" s="8">
        <v>0.13136525403930729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12</v>
      </c>
      <c r="D29" s="53">
        <v>12930.586573592958</v>
      </c>
      <c r="E29" s="8">
        <v>0.83292787925524148</v>
      </c>
      <c r="F29" s="8">
        <v>0.16707212074475852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15</v>
      </c>
      <c r="D30" s="53">
        <v>18578.732312137312</v>
      </c>
      <c r="E30" s="8">
        <v>0.86586837040540632</v>
      </c>
      <c r="F30" s="8">
        <v>0.13413162959459368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5</v>
      </c>
      <c r="D31" s="53">
        <v>16782.656079346423</v>
      </c>
      <c r="E31" s="8">
        <v>0.6577024530142479</v>
      </c>
      <c r="F31" s="8">
        <v>0.34229754698575193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22</v>
      </c>
      <c r="D32" s="53">
        <v>30544.71163310538</v>
      </c>
      <c r="E32" s="8">
        <v>0.77789949158027938</v>
      </c>
      <c r="F32" s="8">
        <v>0.22210050841972059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17</v>
      </c>
      <c r="D33" s="53">
        <v>25044.892350896414</v>
      </c>
      <c r="E33" s="8">
        <v>0.81746150022625264</v>
      </c>
      <c r="F33" s="8">
        <v>0.18253849977374778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</v>
      </c>
      <c r="D34" s="53">
        <v>14555.237242371959</v>
      </c>
      <c r="E34" s="8">
        <v>0.77190255807328723</v>
      </c>
      <c r="F34" s="8">
        <v>0.22809744192671277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12</v>
      </c>
      <c r="D35" s="53">
        <v>19255.98464445561</v>
      </c>
      <c r="E35" s="8">
        <v>0.89394558656023082</v>
      </c>
      <c r="F35" s="8">
        <v>0.10605441343976892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14</v>
      </c>
      <c r="D36" s="53">
        <v>15964.40275044364</v>
      </c>
      <c r="E36" s="8">
        <v>0.77645208836038715</v>
      </c>
      <c r="F36" s="8">
        <v>0.22354791163961285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4</v>
      </c>
      <c r="D37" s="53">
        <v>5813.9793467305908</v>
      </c>
      <c r="E37" s="8">
        <v>0.58296211911936002</v>
      </c>
      <c r="F37" s="8">
        <v>0.41703788088064003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</v>
      </c>
      <c r="D38" s="53">
        <v>1121.0830566025725</v>
      </c>
      <c r="E38" s="8">
        <v>1</v>
      </c>
      <c r="F38" s="54">
        <v>0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5</v>
      </c>
      <c r="D39" s="53">
        <v>7192.191995762365</v>
      </c>
      <c r="E39" s="8">
        <v>1</v>
      </c>
      <c r="F39" s="54">
        <v>0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3</v>
      </c>
      <c r="D40" s="53">
        <v>6241.9621900070215</v>
      </c>
      <c r="E40" s="8">
        <v>0.46811398714708807</v>
      </c>
      <c r="F40" s="8">
        <v>0.53188601285291193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6</v>
      </c>
      <c r="D41" s="53">
        <v>12244.081850787623</v>
      </c>
      <c r="E41" s="8">
        <v>0.92170463235721911</v>
      </c>
      <c r="F41" s="8">
        <v>7.8295367642780819E-2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6</v>
      </c>
      <c r="D42" s="53">
        <v>7011.9027936679868</v>
      </c>
      <c r="E42" s="8">
        <v>0.84547314778868765</v>
      </c>
      <c r="F42" s="8">
        <v>0.15452685221131213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5</v>
      </c>
      <c r="D43" s="53">
        <v>5231.9562349038779</v>
      </c>
      <c r="E43" s="8">
        <v>0.79418534745705116</v>
      </c>
      <c r="F43" s="8">
        <v>0.20581465254294887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8</v>
      </c>
      <c r="D44" s="53">
        <v>9765.9366614883256</v>
      </c>
      <c r="E44" s="8">
        <v>0.74482778997985721</v>
      </c>
      <c r="F44" s="8">
        <v>0.25517221002014273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</v>
      </c>
      <c r="D45" s="53">
        <v>966.50985405143444</v>
      </c>
      <c r="E45" s="8">
        <v>1</v>
      </c>
      <c r="F45" s="54">
        <v>0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</v>
      </c>
      <c r="D46" s="53">
        <v>2384.3427143558729</v>
      </c>
      <c r="E46" s="8">
        <v>1</v>
      </c>
      <c r="F46" s="54">
        <v>0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</v>
      </c>
      <c r="D47" s="53">
        <v>3429.6366323747184</v>
      </c>
      <c r="E47" s="8">
        <v>0.29303017020625904</v>
      </c>
      <c r="F47" s="8">
        <v>0.70696982979374079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</v>
      </c>
      <c r="D48" s="53">
        <v>3484.4905672368268</v>
      </c>
      <c r="E48" s="8">
        <v>0.39076854962437374</v>
      </c>
      <c r="F48" s="8">
        <v>0.60923145037562632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36</v>
      </c>
      <c r="D49" s="53">
        <v>52105.113416764965</v>
      </c>
      <c r="E49" s="8">
        <v>0.82280449628758423</v>
      </c>
      <c r="F49" s="8">
        <v>0.17719550371241582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7</v>
      </c>
      <c r="D50" s="53">
        <v>9411.2844294236038</v>
      </c>
      <c r="E50" s="8">
        <v>0.67257220253385475</v>
      </c>
      <c r="F50" s="8">
        <v>0.32742779746614525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32</v>
      </c>
      <c r="D51" s="53">
        <v>46178.319554578178</v>
      </c>
      <c r="E51" s="8">
        <v>0.82082204359685973</v>
      </c>
      <c r="F51" s="8">
        <v>0.1791779564031406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</v>
      </c>
      <c r="D52" s="53">
        <v>10588.017146483084</v>
      </c>
      <c r="E52" s="8">
        <v>0.80712326695170977</v>
      </c>
      <c r="F52" s="8">
        <v>0.19287673304829017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32</v>
      </c>
      <c r="D53" s="53">
        <v>45001.586837518698</v>
      </c>
      <c r="E53" s="8">
        <v>0.79304127792364132</v>
      </c>
      <c r="F53" s="8">
        <v>0.20695872207635899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35</v>
      </c>
      <c r="D54" s="53">
        <v>49317.440412481497</v>
      </c>
      <c r="E54" s="8">
        <v>0.81890780707529442</v>
      </c>
      <c r="F54" s="8">
        <v>0.18109219292470555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4</v>
      </c>
      <c r="D55" s="53">
        <v>6272.1635715202947</v>
      </c>
      <c r="E55" s="8">
        <v>0.61342691423836249</v>
      </c>
      <c r="F55" s="8">
        <v>0.38657308576163751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2</v>
      </c>
      <c r="D56" s="53">
        <v>5273.6234351502699</v>
      </c>
      <c r="E56" s="8">
        <v>1</v>
      </c>
      <c r="F56" s="54">
        <v>0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30</v>
      </c>
      <c r="D57" s="53">
        <v>40904.696119427907</v>
      </c>
      <c r="E57" s="8">
        <v>0.79772158913580971</v>
      </c>
      <c r="F57" s="8">
        <v>0.20227841086419068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</v>
      </c>
      <c r="D58" s="53">
        <v>4096.8907180907909</v>
      </c>
      <c r="E58" s="8">
        <v>0.74631152088308428</v>
      </c>
      <c r="F58" s="8">
        <v>0.25368847911691567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</v>
      </c>
      <c r="D59" s="53">
        <v>5314.3937113328129</v>
      </c>
      <c r="E59" s="8">
        <v>0.61572622060009707</v>
      </c>
      <c r="F59" s="8">
        <v>0.38427377939990293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</v>
      </c>
      <c r="D60" s="53">
        <v>5314.3937113328129</v>
      </c>
      <c r="E60" s="8">
        <v>0.61572622060009707</v>
      </c>
      <c r="F60" s="8">
        <v>0.38427377939990293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34</v>
      </c>
      <c r="D61" s="53">
        <v>50275.21027266897</v>
      </c>
      <c r="E61" s="8">
        <v>0.81475023470236541</v>
      </c>
      <c r="F61" s="8">
        <v>0.18524976529763482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0</v>
      </c>
      <c r="D62" s="53">
        <v>0</v>
      </c>
      <c r="E62" s="54">
        <v>0</v>
      </c>
      <c r="F62" s="54">
        <v>0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39</v>
      </c>
      <c r="D63" s="53">
        <v>55589.603984001784</v>
      </c>
      <c r="E63" s="8">
        <v>0.79572344024537112</v>
      </c>
      <c r="F63" s="8">
        <v>0.20427655975462902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0</v>
      </c>
      <c r="D64" s="53">
        <v>0</v>
      </c>
      <c r="E64" s="54">
        <v>0</v>
      </c>
      <c r="F64" s="54">
        <v>0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39</v>
      </c>
      <c r="D65" s="53">
        <v>55589.603984001784</v>
      </c>
      <c r="E65" s="8">
        <v>0.79572344024537112</v>
      </c>
      <c r="F65" s="8">
        <v>0.20427655975462902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24</v>
      </c>
      <c r="D66" s="53">
        <v>37437.857696027873</v>
      </c>
      <c r="E66" s="8">
        <v>0.76144459156172972</v>
      </c>
      <c r="F66" s="8">
        <v>0.23855540843827028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15</v>
      </c>
      <c r="D67" s="53">
        <v>18151.746287973921</v>
      </c>
      <c r="E67" s="8">
        <v>0.86642334088534856</v>
      </c>
      <c r="F67" s="8">
        <v>0.1335766591146515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18</v>
      </c>
      <c r="D68" s="53">
        <v>20548.436614527054</v>
      </c>
      <c r="E68" s="8">
        <v>0.71407556364287483</v>
      </c>
      <c r="F68" s="8">
        <v>0.28592443635712517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</v>
      </c>
      <c r="D69" s="53">
        <v>1083.5272667172196</v>
      </c>
      <c r="E69" s="54">
        <v>0</v>
      </c>
      <c r="F69" s="8">
        <v>1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</v>
      </c>
      <c r="D70" s="53">
        <v>1361.6293251389461</v>
      </c>
      <c r="E70" s="8">
        <v>1</v>
      </c>
      <c r="F70" s="54">
        <v>0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4</v>
      </c>
      <c r="D71" s="53">
        <v>7437.4375955958676</v>
      </c>
      <c r="E71" s="8">
        <v>1</v>
      </c>
      <c r="F71" s="54">
        <v>0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0</v>
      </c>
      <c r="D72" s="53">
        <v>0</v>
      </c>
      <c r="E72" s="54">
        <v>0</v>
      </c>
      <c r="F72" s="54">
        <v>0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13</v>
      </c>
      <c r="D73" s="53">
        <v>22430.052107734031</v>
      </c>
      <c r="E73" s="8">
        <v>0.80397612920782902</v>
      </c>
      <c r="F73" s="8">
        <v>0.19602387079217118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</v>
      </c>
      <c r="D74" s="53">
        <v>2728.5210742886748</v>
      </c>
      <c r="E74" s="8">
        <v>1</v>
      </c>
      <c r="F74" s="54">
        <v>0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6" display="Vissza" xr:uid="{6C24065B-FBBD-4121-ADEE-BBEF59366FA2}"/>
  </hyperlinks>
  <pageMargins left="0.75" right="0.75" top="1" bottom="1" header="0.5" footer="0.5"/>
  <pageSetup orientation="portrait" horizontalDpi="300" verticalDpi="300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DD51C-5B00-4A11-A3A4-5CC8A269FC4B}">
  <sheetPr codeName="Munka13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425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426</v>
      </c>
      <c r="F2" s="4" t="s">
        <v>427</v>
      </c>
      <c r="G2" s="4" t="s">
        <v>428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62</v>
      </c>
      <c r="D4" s="53">
        <v>87470.439942084617</v>
      </c>
      <c r="E4" s="8">
        <v>0.5742552522822465</v>
      </c>
      <c r="F4" s="8">
        <v>0.36852835817655799</v>
      </c>
      <c r="G4" s="8">
        <v>5.7216389541195255E-2</v>
      </c>
      <c r="H4" s="54">
        <v>0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18</v>
      </c>
      <c r="D5" s="53">
        <v>30481.233492740292</v>
      </c>
      <c r="E5" s="8">
        <v>0.78100859676355638</v>
      </c>
      <c r="F5" s="8">
        <v>0.21899140323644362</v>
      </c>
      <c r="G5" s="54">
        <v>0</v>
      </c>
      <c r="H5" s="54">
        <v>0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19</v>
      </c>
      <c r="D6" s="53">
        <v>23985.652374249526</v>
      </c>
      <c r="E6" s="8">
        <v>0.43749661545994523</v>
      </c>
      <c r="F6" s="8">
        <v>0.41845168927053467</v>
      </c>
      <c r="G6" s="8">
        <v>0.14405169526952005</v>
      </c>
      <c r="H6" s="54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10</v>
      </c>
      <c r="D7" s="53">
        <v>14074.337705160018</v>
      </c>
      <c r="E7" s="8">
        <v>0.50671528151392076</v>
      </c>
      <c r="F7" s="8">
        <v>0.38318583419954594</v>
      </c>
      <c r="G7" s="8">
        <v>0.11009888428653325</v>
      </c>
      <c r="H7" s="54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15</v>
      </c>
      <c r="D8" s="53">
        <v>18929.216369934777</v>
      </c>
      <c r="E8" s="8">
        <v>0.46483331695884161</v>
      </c>
      <c r="F8" s="8">
        <v>0.53516668304115844</v>
      </c>
      <c r="G8" s="54">
        <v>0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47</v>
      </c>
      <c r="D9" s="53">
        <v>68943.836830350177</v>
      </c>
      <c r="E9" s="8">
        <v>0.62277030495288133</v>
      </c>
      <c r="F9" s="8">
        <v>0.32711391899656062</v>
      </c>
      <c r="G9" s="8">
        <v>5.0115776050557864E-2</v>
      </c>
      <c r="H9" s="54">
        <v>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15</v>
      </c>
      <c r="D10" s="53">
        <v>18526.603111734432</v>
      </c>
      <c r="E10" s="8">
        <v>0.39371412151113722</v>
      </c>
      <c r="F10" s="8">
        <v>0.52264567369446435</v>
      </c>
      <c r="G10" s="8">
        <v>8.3640204794398307E-2</v>
      </c>
      <c r="H10" s="54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13</v>
      </c>
      <c r="D11" s="53">
        <v>21986.262234837472</v>
      </c>
      <c r="E11" s="8">
        <v>0.69639550262545025</v>
      </c>
      <c r="F11" s="8">
        <v>0.30360449737454992</v>
      </c>
      <c r="G11" s="54">
        <v>0</v>
      </c>
      <c r="H11" s="54">
        <v>0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20</v>
      </c>
      <c r="D12" s="53">
        <v>28030.844711805919</v>
      </c>
      <c r="E12" s="8">
        <v>0.49987079197921003</v>
      </c>
      <c r="F12" s="8">
        <v>0.46393575006971149</v>
      </c>
      <c r="G12" s="8">
        <v>3.6193457951078575E-2</v>
      </c>
      <c r="H12" s="54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14</v>
      </c>
      <c r="D13" s="53">
        <v>17624.321762860942</v>
      </c>
      <c r="E13" s="8">
        <v>0.41387040970239097</v>
      </c>
      <c r="F13" s="8">
        <v>0.49820740530463231</v>
      </c>
      <c r="G13" s="8">
        <v>8.7922184992976687E-2</v>
      </c>
      <c r="H13" s="54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</v>
      </c>
      <c r="D14" s="53">
        <v>1258.6317800850702</v>
      </c>
      <c r="E14" s="8">
        <v>1</v>
      </c>
      <c r="F14" s="54">
        <v>0</v>
      </c>
      <c r="G14" s="54">
        <v>0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</v>
      </c>
      <c r="D15" s="53">
        <v>8494.9712579028164</v>
      </c>
      <c r="E15" s="8">
        <v>1</v>
      </c>
      <c r="F15" s="54">
        <v>0</v>
      </c>
      <c r="G15" s="54">
        <v>0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</v>
      </c>
      <c r="D16" s="53">
        <v>10075.408194592394</v>
      </c>
      <c r="E16" s="8">
        <v>0.38307495727282304</v>
      </c>
      <c r="F16" s="8">
        <v>0.37468764250392861</v>
      </c>
      <c r="G16" s="8">
        <v>0.24223740022324819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7</v>
      </c>
      <c r="D17" s="53">
        <v>11303.025644763418</v>
      </c>
      <c r="E17" s="8">
        <v>0.4155178117074978</v>
      </c>
      <c r="F17" s="8">
        <v>0.5844821882925022</v>
      </c>
      <c r="G17" s="54">
        <v>0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18</v>
      </c>
      <c r="D18" s="53">
        <v>23517.26197707859</v>
      </c>
      <c r="E18" s="8">
        <v>0.88253364845419147</v>
      </c>
      <c r="F18" s="8">
        <v>0.11746635154580855</v>
      </c>
      <c r="G18" s="54">
        <v>0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24</v>
      </c>
      <c r="D19" s="53">
        <v>35717.104487075485</v>
      </c>
      <c r="E19" s="8">
        <v>0.37204538917904123</v>
      </c>
      <c r="F19" s="8">
        <v>0.55962206476786991</v>
      </c>
      <c r="G19" s="8">
        <v>6.8332546053088847E-2</v>
      </c>
      <c r="H19" s="54"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12</v>
      </c>
      <c r="D20" s="53">
        <v>15895.045286454073</v>
      </c>
      <c r="E20" s="8">
        <v>0.65760048404914995</v>
      </c>
      <c r="F20" s="8">
        <v>0.18108496593788953</v>
      </c>
      <c r="G20" s="8">
        <v>0.16131455001296036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</v>
      </c>
      <c r="D21" s="53">
        <v>1038.0025467130527</v>
      </c>
      <c r="E21" s="8">
        <v>1</v>
      </c>
      <c r="F21" s="54">
        <v>0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43</v>
      </c>
      <c r="D22" s="53">
        <v>60806.921295023931</v>
      </c>
      <c r="E22" s="8">
        <v>0.48414261253959462</v>
      </c>
      <c r="F22" s="8">
        <v>0.45903533804448193</v>
      </c>
      <c r="G22" s="8">
        <v>5.6822049415923698E-2</v>
      </c>
      <c r="H22" s="54"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19</v>
      </c>
      <c r="D23" s="53">
        <v>26663.518647060679</v>
      </c>
      <c r="E23" s="8">
        <v>0.77975971945512468</v>
      </c>
      <c r="F23" s="8">
        <v>0.16212458700414958</v>
      </c>
      <c r="G23" s="8">
        <v>5.8115693540725745E-2</v>
      </c>
      <c r="H23" s="54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16</v>
      </c>
      <c r="D24" s="53">
        <v>20145.825750507218</v>
      </c>
      <c r="E24" s="8">
        <v>0.75614389649304448</v>
      </c>
      <c r="F24" s="8">
        <v>0.24385610350695583</v>
      </c>
      <c r="G24" s="54">
        <v>0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26</v>
      </c>
      <c r="D25" s="53">
        <v>38852.304956343971</v>
      </c>
      <c r="E25" s="8">
        <v>0.39406375002231109</v>
      </c>
      <c r="F25" s="8">
        <v>0.60593624997768902</v>
      </c>
      <c r="G25" s="54">
        <v>0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8</v>
      </c>
      <c r="D26" s="53">
        <v>12577.263948779349</v>
      </c>
      <c r="E26" s="8">
        <v>0.73420912133723648</v>
      </c>
      <c r="F26" s="8">
        <v>7.1739080339572381E-2</v>
      </c>
      <c r="G26" s="8">
        <v>0.19405179832319105</v>
      </c>
      <c r="H26" s="54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12</v>
      </c>
      <c r="D27" s="53">
        <v>15895.045286454073</v>
      </c>
      <c r="E27" s="8">
        <v>0.65760048404914995</v>
      </c>
      <c r="F27" s="8">
        <v>0.18108496593788953</v>
      </c>
      <c r="G27" s="8">
        <v>0.16131455001296036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17</v>
      </c>
      <c r="D28" s="53">
        <v>18560.943441908334</v>
      </c>
      <c r="E28" s="8">
        <v>0.61042540625194042</v>
      </c>
      <c r="F28" s="8">
        <v>0.38957459374805981</v>
      </c>
      <c r="G28" s="54">
        <v>0</v>
      </c>
      <c r="H28" s="54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17</v>
      </c>
      <c r="D29" s="53">
        <v>16524.406333508927</v>
      </c>
      <c r="E29" s="8">
        <v>0.4949058223054113</v>
      </c>
      <c r="F29" s="8">
        <v>0.44369813241865969</v>
      </c>
      <c r="G29" s="8">
        <v>6.1396045275928922E-2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19</v>
      </c>
      <c r="D30" s="53">
        <v>26200.039855710653</v>
      </c>
      <c r="E30" s="8">
        <v>0.50770166501233482</v>
      </c>
      <c r="F30" s="8">
        <v>0.43315457463677171</v>
      </c>
      <c r="G30" s="8">
        <v>5.9143760350893332E-2</v>
      </c>
      <c r="H30" s="54"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9</v>
      </c>
      <c r="D31" s="53">
        <v>26185.0503109567</v>
      </c>
      <c r="E31" s="8">
        <v>0.66528263820893296</v>
      </c>
      <c r="F31" s="8">
        <v>0.24150995304972012</v>
      </c>
      <c r="G31" s="8">
        <v>9.3207408741346837E-2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45</v>
      </c>
      <c r="D32" s="53">
        <v>63631.228233459085</v>
      </c>
      <c r="E32" s="8">
        <v>0.42893135892789891</v>
      </c>
      <c r="F32" s="8">
        <v>0.49241633615816921</v>
      </c>
      <c r="G32" s="8">
        <v>7.8652304913932228E-2</v>
      </c>
      <c r="H32" s="54"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17</v>
      </c>
      <c r="D33" s="53">
        <v>23839.211708625509</v>
      </c>
      <c r="E33" s="14">
        <v>0.96215137648418858</v>
      </c>
      <c r="F33" s="8">
        <v>3.7848623515811371E-2</v>
      </c>
      <c r="G33" s="54">
        <v>0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18</v>
      </c>
      <c r="D34" s="53">
        <v>22561.992947473915</v>
      </c>
      <c r="E34" s="8">
        <v>0.41613758205122148</v>
      </c>
      <c r="F34" s="8">
        <v>0.58386241794877847</v>
      </c>
      <c r="G34" s="54">
        <v>0</v>
      </c>
      <c r="H34" s="54">
        <v>0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14</v>
      </c>
      <c r="D35" s="53">
        <v>21696.485493203421</v>
      </c>
      <c r="E35" s="8">
        <v>0.78243483484475429</v>
      </c>
      <c r="F35" s="8">
        <v>0.14614489393687627</v>
      </c>
      <c r="G35" s="8">
        <v>7.1420271218369372E-2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18</v>
      </c>
      <c r="D36" s="53">
        <v>23439.480802664355</v>
      </c>
      <c r="E36" s="8">
        <v>0.39201644422087489</v>
      </c>
      <c r="F36" s="8">
        <v>0.46057526138280525</v>
      </c>
      <c r="G36" s="8">
        <v>0.14740829439631975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12</v>
      </c>
      <c r="D37" s="53">
        <v>19772.480698742926</v>
      </c>
      <c r="E37" s="8">
        <v>0.74228007229590276</v>
      </c>
      <c r="F37" s="8">
        <v>0.2577199277040973</v>
      </c>
      <c r="G37" s="54">
        <v>0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8</v>
      </c>
      <c r="D38" s="53">
        <v>8542.9976913067931</v>
      </c>
      <c r="E38" s="8">
        <v>0.89077391463808875</v>
      </c>
      <c r="F38" s="8">
        <v>0.1092260853619112</v>
      </c>
      <c r="G38" s="54">
        <v>0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6</v>
      </c>
      <c r="D39" s="53">
        <v>8945.8934979643145</v>
      </c>
      <c r="E39" s="54">
        <v>0</v>
      </c>
      <c r="F39" s="8">
        <v>1</v>
      </c>
      <c r="G39" s="54">
        <v>0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4</v>
      </c>
      <c r="D40" s="53">
        <v>5073.1017582028053</v>
      </c>
      <c r="E40" s="8">
        <v>0.35067573645895722</v>
      </c>
      <c r="F40" s="8">
        <v>0.64932426354104267</v>
      </c>
      <c r="G40" s="54">
        <v>0</v>
      </c>
      <c r="H40" s="54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8</v>
      </c>
      <c r="D41" s="53">
        <v>13164.068762197752</v>
      </c>
      <c r="E41" s="8">
        <v>0.64141789784839165</v>
      </c>
      <c r="F41" s="8">
        <v>0.24087010091535074</v>
      </c>
      <c r="G41" s="8">
        <v>0.11771200123625784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6</v>
      </c>
      <c r="D42" s="53">
        <v>8532.4167310056673</v>
      </c>
      <c r="E42" s="8">
        <v>1</v>
      </c>
      <c r="F42" s="54">
        <v>0</v>
      </c>
      <c r="G42" s="54">
        <v>0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7</v>
      </c>
      <c r="D43" s="53">
        <v>7610.9312803564771</v>
      </c>
      <c r="E43" s="8">
        <v>0.16008973755279737</v>
      </c>
      <c r="F43" s="8">
        <v>0.83991026244720279</v>
      </c>
      <c r="G43" s="54">
        <v>0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8</v>
      </c>
      <c r="D44" s="53">
        <v>9235.0520871083627</v>
      </c>
      <c r="E44" s="8">
        <v>0.41335697335315524</v>
      </c>
      <c r="F44" s="8">
        <v>0.47678623430387612</v>
      </c>
      <c r="G44" s="8">
        <v>0.10985679234296844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4</v>
      </c>
      <c r="D45" s="53">
        <v>7950.6221508362196</v>
      </c>
      <c r="E45" s="8">
        <v>0.6930251946397209</v>
      </c>
      <c r="F45" s="54">
        <v>0</v>
      </c>
      <c r="G45" s="8">
        <v>0.3069748053602791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7</v>
      </c>
      <c r="D46" s="53">
        <v>11052.978632923565</v>
      </c>
      <c r="E46" s="8">
        <v>0.90658407108066541</v>
      </c>
      <c r="F46" s="8">
        <v>9.3415928919334507E-2</v>
      </c>
      <c r="G46" s="54">
        <v>0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4</v>
      </c>
      <c r="D47" s="53">
        <v>7362.3773501826545</v>
      </c>
      <c r="E47" s="8">
        <v>0.44810788192080769</v>
      </c>
      <c r="F47" s="8">
        <v>0.55189211807919214</v>
      </c>
      <c r="G47" s="54">
        <v>0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12</v>
      </c>
      <c r="D48" s="53">
        <v>15934.758778703366</v>
      </c>
      <c r="E48" s="8">
        <v>0.90026735338288733</v>
      </c>
      <c r="F48" s="8">
        <v>9.9732646617112716E-2</v>
      </c>
      <c r="G48" s="54">
        <v>0</v>
      </c>
      <c r="H48" s="54">
        <v>0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50</v>
      </c>
      <c r="D49" s="53">
        <v>71535.681163381232</v>
      </c>
      <c r="E49" s="8">
        <v>0.50163521001114286</v>
      </c>
      <c r="F49" s="8">
        <v>0.42840330106928393</v>
      </c>
      <c r="G49" s="8">
        <v>6.9961488919573475E-2</v>
      </c>
      <c r="H49" s="54">
        <v>0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9</v>
      </c>
      <c r="D50" s="53">
        <v>11662.587522862625</v>
      </c>
      <c r="E50" s="8">
        <v>0.73783204312796957</v>
      </c>
      <c r="F50" s="8">
        <v>0.26216795687203048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53</v>
      </c>
      <c r="D51" s="53">
        <v>75807.852419221992</v>
      </c>
      <c r="E51" s="8">
        <v>0.54908993524625704</v>
      </c>
      <c r="F51" s="8">
        <v>0.38489127375318122</v>
      </c>
      <c r="G51" s="8">
        <v>6.6018791000561641E-2</v>
      </c>
      <c r="H51" s="54">
        <v>0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3</v>
      </c>
      <c r="D52" s="53">
        <v>4229.8979034357617</v>
      </c>
      <c r="E52" s="8">
        <v>1</v>
      </c>
      <c r="F52" s="54">
        <v>0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59</v>
      </c>
      <c r="D53" s="53">
        <v>83240.542038648855</v>
      </c>
      <c r="E53" s="8">
        <v>0.55262088071683824</v>
      </c>
      <c r="F53" s="8">
        <v>0.38725525845171332</v>
      </c>
      <c r="G53" s="8">
        <v>6.0123860831448203E-2</v>
      </c>
      <c r="H53" s="54">
        <v>0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57</v>
      </c>
      <c r="D54" s="53">
        <v>81181.846469046068</v>
      </c>
      <c r="E54" s="8">
        <v>0.55397813181613365</v>
      </c>
      <c r="F54" s="8">
        <v>0.38437332256998569</v>
      </c>
      <c r="G54" s="8">
        <v>6.1648545613880584E-2</v>
      </c>
      <c r="H54" s="54">
        <v>0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5</v>
      </c>
      <c r="D55" s="53">
        <v>6288.5934730385434</v>
      </c>
      <c r="E55" s="8">
        <v>0.83602031748671513</v>
      </c>
      <c r="F55" s="8">
        <v>0.16397968251328471</v>
      </c>
      <c r="G55" s="54">
        <v>0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</v>
      </c>
      <c r="D56" s="53">
        <v>1248.7834394896545</v>
      </c>
      <c r="E56" s="8">
        <v>1</v>
      </c>
      <c r="F56" s="54">
        <v>0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52</v>
      </c>
      <c r="D57" s="53">
        <v>74559.068979732343</v>
      </c>
      <c r="E57" s="8">
        <v>0.54153768131834445</v>
      </c>
      <c r="F57" s="8">
        <v>0.39133778462361213</v>
      </c>
      <c r="G57" s="8">
        <v>6.7124534058043223E-2</v>
      </c>
      <c r="H57" s="54">
        <v>0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7</v>
      </c>
      <c r="D58" s="53">
        <v>8681.4730589165174</v>
      </c>
      <c r="E58" s="8">
        <v>0.64780668880037695</v>
      </c>
      <c r="F58" s="8">
        <v>0.35219331119962322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2</v>
      </c>
      <c r="D59" s="53">
        <v>2981.1144639461072</v>
      </c>
      <c r="E59" s="8">
        <v>1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2</v>
      </c>
      <c r="D60" s="53">
        <v>2981.1144639461072</v>
      </c>
      <c r="E60" s="8">
        <v>1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60</v>
      </c>
      <c r="D61" s="53">
        <v>84489.325478138504</v>
      </c>
      <c r="E61" s="8">
        <v>0.55923330935409654</v>
      </c>
      <c r="F61" s="8">
        <v>0.38153148268627762</v>
      </c>
      <c r="G61" s="8">
        <v>5.923520795962571E-2</v>
      </c>
      <c r="H61" s="54">
        <v>0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38</v>
      </c>
      <c r="D62" s="53">
        <v>51760.956021914237</v>
      </c>
      <c r="E62" s="8">
        <v>0.594227845402437</v>
      </c>
      <c r="F62" s="8">
        <v>0.35623477594608699</v>
      </c>
      <c r="G62" s="8">
        <v>4.9537378651476061E-2</v>
      </c>
      <c r="H62" s="54">
        <v>0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24</v>
      </c>
      <c r="D63" s="53">
        <v>35709.483920170365</v>
      </c>
      <c r="E63" s="8">
        <v>0.5453049455108343</v>
      </c>
      <c r="F63" s="8">
        <v>0.38634792595876732</v>
      </c>
      <c r="G63" s="8">
        <v>6.8347128530398205E-2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7</v>
      </c>
      <c r="D64" s="53">
        <v>12314.061114260468</v>
      </c>
      <c r="E64" s="8">
        <v>0.89531170455370856</v>
      </c>
      <c r="F64" s="8">
        <v>0.10468829544629153</v>
      </c>
      <c r="G64" s="54">
        <v>0</v>
      </c>
      <c r="H64" s="54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55</v>
      </c>
      <c r="D65" s="53">
        <v>75156.378827824155</v>
      </c>
      <c r="E65" s="8">
        <v>0.52165148349961898</v>
      </c>
      <c r="F65" s="8">
        <v>0.4117574587202899</v>
      </c>
      <c r="G65" s="8">
        <v>6.659105778009089E-2</v>
      </c>
      <c r="H65" s="54">
        <v>0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43</v>
      </c>
      <c r="D66" s="53">
        <v>63140.921585354226</v>
      </c>
      <c r="E66" s="8">
        <v>0.63169032284640059</v>
      </c>
      <c r="F66" s="8">
        <v>0.28904661542744758</v>
      </c>
      <c r="G66" s="8">
        <v>7.9263061726151718E-2</v>
      </c>
      <c r="H66" s="54">
        <v>0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19</v>
      </c>
      <c r="D67" s="53">
        <v>24329.518356730379</v>
      </c>
      <c r="E67" s="8">
        <v>0.42519750138199852</v>
      </c>
      <c r="F67" s="8">
        <v>0.57480249861800137</v>
      </c>
      <c r="G67" s="54">
        <v>0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19</v>
      </c>
      <c r="D68" s="53">
        <v>26424.994601847833</v>
      </c>
      <c r="E68" s="8">
        <v>0.68758348942137326</v>
      </c>
      <c r="F68" s="8">
        <v>0.22005544394380488</v>
      </c>
      <c r="G68" s="8">
        <v>9.2361066634821742E-2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</v>
      </c>
      <c r="D69" s="53">
        <v>2564.1020778199654</v>
      </c>
      <c r="E69" s="54">
        <v>0</v>
      </c>
      <c r="F69" s="54">
        <v>0</v>
      </c>
      <c r="G69" s="8">
        <v>1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0</v>
      </c>
      <c r="D70" s="53">
        <v>0</v>
      </c>
      <c r="E70" s="54">
        <v>0</v>
      </c>
      <c r="F70" s="54">
        <v>0</v>
      </c>
      <c r="G70" s="54">
        <v>0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8</v>
      </c>
      <c r="D71" s="53">
        <v>10655.173880260316</v>
      </c>
      <c r="E71" s="8">
        <v>0.85085033017156819</v>
      </c>
      <c r="F71" s="8">
        <v>0.14914966982843186</v>
      </c>
      <c r="G71" s="54">
        <v>0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4</v>
      </c>
      <c r="D72" s="53">
        <v>5262.6206086228367</v>
      </c>
      <c r="E72" s="8">
        <v>1</v>
      </c>
      <c r="F72" s="54">
        <v>0</v>
      </c>
      <c r="G72" s="54">
        <v>0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25</v>
      </c>
      <c r="D73" s="53">
        <v>37492.718613234363</v>
      </c>
      <c r="E73" s="8">
        <v>0.37209087953609576</v>
      </c>
      <c r="F73" s="8">
        <v>0.62790912046390446</v>
      </c>
      <c r="G73" s="54">
        <v>0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5070.8301602992942</v>
      </c>
      <c r="E74" s="8">
        <v>0.74577376340340662</v>
      </c>
      <c r="F74" s="8">
        <v>0.25422623659659338</v>
      </c>
      <c r="G74" s="54">
        <v>0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7" display="Vissza" xr:uid="{A2EBDE34-4E52-49E2-896A-862A669C8098}"/>
  </hyperlinks>
  <pageMargins left="0.75" right="0.75" top="1" bottom="1" header="0.5" footer="0.5"/>
  <pageSetup orientation="portrait" horizontalDpi="300" verticalDpi="300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C97F3-DE75-4584-BE9E-F61B07D75B37}">
  <sheetPr codeName="Munka13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429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426</v>
      </c>
      <c r="F2" s="4" t="s">
        <v>427</v>
      </c>
      <c r="G2" s="4" t="s">
        <v>428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56</v>
      </c>
      <c r="D4" s="53">
        <v>77212.594182848887</v>
      </c>
      <c r="E4" s="8">
        <v>0.42190005145456771</v>
      </c>
      <c r="F4" s="8">
        <v>0.48814159197276152</v>
      </c>
      <c r="G4" s="8">
        <v>8.9958356572670442E-2</v>
      </c>
      <c r="H4" s="54">
        <v>0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13</v>
      </c>
      <c r="D5" s="53">
        <v>21039.612321451499</v>
      </c>
      <c r="E5" s="8">
        <v>0.54069886270741097</v>
      </c>
      <c r="F5" s="8">
        <v>0.45930113729258892</v>
      </c>
      <c r="G5" s="54">
        <v>0</v>
      </c>
      <c r="H5" s="54">
        <v>0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20</v>
      </c>
      <c r="D6" s="53">
        <v>24161.15336788497</v>
      </c>
      <c r="E6" s="8">
        <v>0.44204220825347995</v>
      </c>
      <c r="F6" s="8">
        <v>0.45694271808326614</v>
      </c>
      <c r="G6" s="8">
        <v>0.10101507366325377</v>
      </c>
      <c r="H6" s="54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10</v>
      </c>
      <c r="D7" s="53">
        <v>12416.762845004989</v>
      </c>
      <c r="E7" s="8">
        <v>0.44086427360890112</v>
      </c>
      <c r="F7" s="8">
        <v>0.43433919949009853</v>
      </c>
      <c r="G7" s="8">
        <v>0.1247965269010002</v>
      </c>
      <c r="H7" s="54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13</v>
      </c>
      <c r="D8" s="53">
        <v>19595.065648507407</v>
      </c>
      <c r="E8" s="8">
        <v>0.25749065475201793</v>
      </c>
      <c r="F8" s="8">
        <v>0.59166991624251264</v>
      </c>
      <c r="G8" s="8">
        <v>0.15083942900546932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42</v>
      </c>
      <c r="D9" s="53">
        <v>57279.130644065852</v>
      </c>
      <c r="E9" s="8">
        <v>0.49397022741551261</v>
      </c>
      <c r="F9" s="8">
        <v>0.46342017534020874</v>
      </c>
      <c r="G9" s="8">
        <v>4.2609597244278777E-2</v>
      </c>
      <c r="H9" s="54">
        <v>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14</v>
      </c>
      <c r="D10" s="53">
        <v>19933.463538783006</v>
      </c>
      <c r="E10" s="8">
        <v>0.21480523241441415</v>
      </c>
      <c r="F10" s="8">
        <v>0.55917898345504691</v>
      </c>
      <c r="G10" s="8">
        <v>0.22601578413053891</v>
      </c>
      <c r="H10" s="54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11</v>
      </c>
      <c r="D11" s="53">
        <v>18452.154002120427</v>
      </c>
      <c r="E11" s="8">
        <v>0.5645649588043119</v>
      </c>
      <c r="F11" s="8">
        <v>0.43543504119568788</v>
      </c>
      <c r="G11" s="54">
        <v>0</v>
      </c>
      <c r="H11" s="54">
        <v>0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20</v>
      </c>
      <c r="D12" s="53">
        <v>25505.842634093395</v>
      </c>
      <c r="E12" s="8">
        <v>0.49013599930722196</v>
      </c>
      <c r="F12" s="8">
        <v>0.50986400069277815</v>
      </c>
      <c r="G12" s="54">
        <v>0</v>
      </c>
      <c r="H12" s="54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13</v>
      </c>
      <c r="D13" s="53">
        <v>19031.182189909516</v>
      </c>
      <c r="E13" s="8">
        <v>0.22498929522847952</v>
      </c>
      <c r="F13" s="8">
        <v>0.53827935791150872</v>
      </c>
      <c r="G13" s="8">
        <v>0.23673134686001177</v>
      </c>
      <c r="H13" s="54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4">
        <v>0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</v>
      </c>
      <c r="D15" s="53">
        <v>2587.4583193310727</v>
      </c>
      <c r="E15" s="8">
        <v>0.37050061165953596</v>
      </c>
      <c r="F15" s="8">
        <v>0.62949938834046404</v>
      </c>
      <c r="G15" s="54">
        <v>0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10</v>
      </c>
      <c r="D16" s="53">
        <v>11635.957037394448</v>
      </c>
      <c r="E16" s="8">
        <v>0.37957849574127583</v>
      </c>
      <c r="F16" s="8">
        <v>0.41067161609717556</v>
      </c>
      <c r="G16" s="8">
        <v>0.2097498881615488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7</v>
      </c>
      <c r="D17" s="53">
        <v>13423.47756795786</v>
      </c>
      <c r="E17" s="8">
        <v>0.35717049191161293</v>
      </c>
      <c r="F17" s="8">
        <v>0.42264003045251092</v>
      </c>
      <c r="G17" s="8">
        <v>0.22018947763587624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14</v>
      </c>
      <c r="D18" s="53">
        <v>16798.610550759229</v>
      </c>
      <c r="E18" s="8">
        <v>0.6948855009106788</v>
      </c>
      <c r="F18" s="8">
        <v>0.30511449908932126</v>
      </c>
      <c r="G18" s="54">
        <v>0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23</v>
      </c>
      <c r="D19" s="53">
        <v>31568.8365496396</v>
      </c>
      <c r="E19" s="8">
        <v>0.23920848442217704</v>
      </c>
      <c r="F19" s="8">
        <v>0.68347980713369494</v>
      </c>
      <c r="G19" s="8">
        <v>7.7311708444128116E-2</v>
      </c>
      <c r="H19" s="54"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11</v>
      </c>
      <c r="D20" s="53">
        <v>14383.666967779121</v>
      </c>
      <c r="E20" s="8">
        <v>0.52273737910674223</v>
      </c>
      <c r="F20" s="8">
        <v>0.36953147821029675</v>
      </c>
      <c r="G20" s="8">
        <v>0.10773114268296097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</v>
      </c>
      <c r="D21" s="53">
        <v>1038.0025467130527</v>
      </c>
      <c r="E21" s="8">
        <v>1</v>
      </c>
      <c r="F21" s="54">
        <v>0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42</v>
      </c>
      <c r="D22" s="53">
        <v>59111.13544852622</v>
      </c>
      <c r="E22" s="8">
        <v>0.44120137791124131</v>
      </c>
      <c r="F22" s="8">
        <v>0.46750703785433406</v>
      </c>
      <c r="G22" s="8">
        <v>9.1291584234424614E-2</v>
      </c>
      <c r="H22" s="54"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14</v>
      </c>
      <c r="D23" s="53">
        <v>18101.458734322641</v>
      </c>
      <c r="E23" s="8">
        <v>0.35887069347507444</v>
      </c>
      <c r="F23" s="8">
        <v>0.55552466542095602</v>
      </c>
      <c r="G23" s="8">
        <v>8.5604641103969564E-2</v>
      </c>
      <c r="H23" s="54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11</v>
      </c>
      <c r="D24" s="53">
        <v>13756.107585608268</v>
      </c>
      <c r="E24" s="8">
        <v>0.51137181994275549</v>
      </c>
      <c r="F24" s="8">
        <v>0.27376300141922466</v>
      </c>
      <c r="G24" s="8">
        <v>0.21486517863802007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24</v>
      </c>
      <c r="D25" s="53">
        <v>36476.41853979318</v>
      </c>
      <c r="E25" s="8">
        <v>0.27266955466642612</v>
      </c>
      <c r="F25" s="8">
        <v>0.72733044533357405</v>
      </c>
      <c r="G25" s="54">
        <v>0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</v>
      </c>
      <c r="D26" s="53">
        <v>11714.631873555885</v>
      </c>
      <c r="E26" s="8">
        <v>0.61417664482313372</v>
      </c>
      <c r="F26" s="8">
        <v>0.17748213595721046</v>
      </c>
      <c r="G26" s="8">
        <v>0.20834121921965565</v>
      </c>
      <c r="H26" s="54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12</v>
      </c>
      <c r="D27" s="53">
        <v>15265.436183891527</v>
      </c>
      <c r="E27" s="8">
        <v>0.55030524431775241</v>
      </c>
      <c r="F27" s="8">
        <v>0.34818642930732546</v>
      </c>
      <c r="G27" s="8">
        <v>0.10150832637492199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14</v>
      </c>
      <c r="D28" s="53">
        <v>15463.741586265052</v>
      </c>
      <c r="E28" s="8">
        <v>0.37026598177047826</v>
      </c>
      <c r="F28" s="8">
        <v>0.6297340182295218</v>
      </c>
      <c r="G28" s="54">
        <v>0</v>
      </c>
      <c r="H28" s="54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16</v>
      </c>
      <c r="D29" s="53">
        <v>15300.860683584397</v>
      </c>
      <c r="E29" s="8">
        <v>0.52082118900860297</v>
      </c>
      <c r="F29" s="8">
        <v>0.47917881099139675</v>
      </c>
      <c r="G29" s="54">
        <v>0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19</v>
      </c>
      <c r="D30" s="53">
        <v>25706.704155853145</v>
      </c>
      <c r="E30" s="8">
        <v>0.38356917322385553</v>
      </c>
      <c r="F30" s="8">
        <v>0.55615204233861526</v>
      </c>
      <c r="G30" s="8">
        <v>6.0278784437529084E-2</v>
      </c>
      <c r="H30" s="54"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7</v>
      </c>
      <c r="D31" s="53">
        <v>20741.287757146267</v>
      </c>
      <c r="E31" s="8">
        <v>0.43492903577516889</v>
      </c>
      <c r="F31" s="8">
        <v>0.30489670387147677</v>
      </c>
      <c r="G31" s="8">
        <v>0.26017426035335439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44</v>
      </c>
      <c r="D32" s="53">
        <v>61078.271262239483</v>
      </c>
      <c r="E32" s="8">
        <v>0.32705879261454257</v>
      </c>
      <c r="F32" s="8">
        <v>0.55921961808933407</v>
      </c>
      <c r="G32" s="8">
        <v>0.11372158929612348</v>
      </c>
      <c r="H32" s="54"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12</v>
      </c>
      <c r="D33" s="53">
        <v>16134.322920609378</v>
      </c>
      <c r="E33" s="8">
        <v>0.78093216967775669</v>
      </c>
      <c r="F33" s="8">
        <v>0.21906783032224339</v>
      </c>
      <c r="G33" s="54">
        <v>0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15</v>
      </c>
      <c r="D34" s="53">
        <v>21955.176758555801</v>
      </c>
      <c r="E34" s="8">
        <v>0.26789814371707998</v>
      </c>
      <c r="F34" s="8">
        <v>0.59747718228234648</v>
      </c>
      <c r="G34" s="8">
        <v>0.13462467400057354</v>
      </c>
      <c r="H34" s="54">
        <v>0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13</v>
      </c>
      <c r="D35" s="53">
        <v>18361.803216930639</v>
      </c>
      <c r="E35" s="8">
        <v>0.60555435512882438</v>
      </c>
      <c r="F35" s="8">
        <v>0.31005475689012979</v>
      </c>
      <c r="G35" s="8">
        <v>8.4390887981046062E-2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16</v>
      </c>
      <c r="D36" s="53">
        <v>20930.725225065646</v>
      </c>
      <c r="E36" s="8">
        <v>0.28979579282880835</v>
      </c>
      <c r="F36" s="8">
        <v>0.59359856350609408</v>
      </c>
      <c r="G36" s="8">
        <v>0.11660564366509747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12</v>
      </c>
      <c r="D37" s="53">
        <v>15964.888982296772</v>
      </c>
      <c r="E37" s="8">
        <v>0.59565339624481362</v>
      </c>
      <c r="F37" s="8">
        <v>0.40434660375518627</v>
      </c>
      <c r="G37" s="54">
        <v>0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5</v>
      </c>
      <c r="D38" s="53">
        <v>5953.8120572999023</v>
      </c>
      <c r="E38" s="8">
        <v>0.42217015132705094</v>
      </c>
      <c r="F38" s="8">
        <v>0.57782984867294906</v>
      </c>
      <c r="G38" s="54">
        <v>0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5</v>
      </c>
      <c r="D39" s="53">
        <v>9751.4064050554643</v>
      </c>
      <c r="E39" s="54">
        <v>0</v>
      </c>
      <c r="F39" s="8">
        <v>0.69689413085960583</v>
      </c>
      <c r="G39" s="8">
        <v>0.30310586914039417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5</v>
      </c>
      <c r="D40" s="53">
        <v>6249.9582962004324</v>
      </c>
      <c r="E40" s="8">
        <v>0.53892029382692375</v>
      </c>
      <c r="F40" s="8">
        <v>0.46107970617307631</v>
      </c>
      <c r="G40" s="54">
        <v>0</v>
      </c>
      <c r="H40" s="54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9</v>
      </c>
      <c r="D41" s="53">
        <v>13857.079546143312</v>
      </c>
      <c r="E41" s="8">
        <v>0.65935106066913141</v>
      </c>
      <c r="F41" s="8">
        <v>0.22882387018480319</v>
      </c>
      <c r="G41" s="8">
        <v>0.11182506914606544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4</v>
      </c>
      <c r="D42" s="53">
        <v>4504.7236707873308</v>
      </c>
      <c r="E42" s="8">
        <v>0.44006912618420541</v>
      </c>
      <c r="F42" s="8">
        <v>0.55993087381579443</v>
      </c>
      <c r="G42" s="54">
        <v>0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7</v>
      </c>
      <c r="D43" s="53">
        <v>7610.9312803564771</v>
      </c>
      <c r="E43" s="8">
        <v>0.16008973755279737</v>
      </c>
      <c r="F43" s="8">
        <v>0.83991026244720279</v>
      </c>
      <c r="G43" s="54">
        <v>0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6</v>
      </c>
      <c r="D44" s="53">
        <v>6726.2965095096533</v>
      </c>
      <c r="E44" s="8">
        <v>0.34538334698933215</v>
      </c>
      <c r="F44" s="8">
        <v>0.65461665301066807</v>
      </c>
      <c r="G44" s="54">
        <v>0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6</v>
      </c>
      <c r="D45" s="53">
        <v>9726.1202619433461</v>
      </c>
      <c r="E45" s="8">
        <v>0.58159636041675611</v>
      </c>
      <c r="F45" s="8">
        <v>0.1674669226277806</v>
      </c>
      <c r="G45" s="8">
        <v>0.2509367169554631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6</v>
      </c>
      <c r="D46" s="53">
        <v>7930.1553726602333</v>
      </c>
      <c r="E46" s="8">
        <v>0.69835261769565249</v>
      </c>
      <c r="F46" s="8">
        <v>0.30164738230434751</v>
      </c>
      <c r="G46" s="54">
        <v>0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3</v>
      </c>
      <c r="D47" s="53">
        <v>4902.110782892707</v>
      </c>
      <c r="E47" s="8">
        <v>0.17112480524300142</v>
      </c>
      <c r="F47" s="8">
        <v>0.82887519475699856</v>
      </c>
      <c r="G47" s="54">
        <v>0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7</v>
      </c>
      <c r="D48" s="53">
        <v>8711.7160234091752</v>
      </c>
      <c r="E48" s="8">
        <v>1</v>
      </c>
      <c r="F48" s="54">
        <v>0</v>
      </c>
      <c r="G48" s="54">
        <v>0</v>
      </c>
      <c r="H48" s="54">
        <v>0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49</v>
      </c>
      <c r="D49" s="53">
        <v>68500.878159439686</v>
      </c>
      <c r="E49" s="8">
        <v>0.34837920442026965</v>
      </c>
      <c r="F49" s="8">
        <v>0.55022183156594651</v>
      </c>
      <c r="G49" s="8">
        <v>0.1013989640137839</v>
      </c>
      <c r="H49" s="54">
        <v>0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</v>
      </c>
      <c r="D50" s="53">
        <v>8003.6922183332063</v>
      </c>
      <c r="E50" s="8">
        <v>0.46574798014843438</v>
      </c>
      <c r="F50" s="8">
        <v>0.53425201985156567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50</v>
      </c>
      <c r="D51" s="53">
        <v>69208.901964515666</v>
      </c>
      <c r="E51" s="8">
        <v>0.41682923952553202</v>
      </c>
      <c r="F51" s="8">
        <v>0.48280913238560019</v>
      </c>
      <c r="G51" s="8">
        <v>0.10036162808886762</v>
      </c>
      <c r="H51" s="54">
        <v>0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56</v>
      </c>
      <c r="D53" s="53">
        <v>77212.594182848887</v>
      </c>
      <c r="E53" s="8">
        <v>0.42190005145456771</v>
      </c>
      <c r="F53" s="8">
        <v>0.48814159197276152</v>
      </c>
      <c r="G53" s="8">
        <v>8.9958356572670442E-2</v>
      </c>
      <c r="H53" s="54">
        <v>0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49</v>
      </c>
      <c r="D54" s="53">
        <v>68306.487148893764</v>
      </c>
      <c r="E54" s="8">
        <v>0.41995420023243968</v>
      </c>
      <c r="F54" s="8">
        <v>0.47835826803633574</v>
      </c>
      <c r="G54" s="8">
        <v>0.10168753173122461</v>
      </c>
      <c r="H54" s="54">
        <v>0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7</v>
      </c>
      <c r="D55" s="53">
        <v>8906.1070339551043</v>
      </c>
      <c r="E55" s="8">
        <v>0.43682399757279988</v>
      </c>
      <c r="F55" s="8">
        <v>0.56317600242720012</v>
      </c>
      <c r="G55" s="54">
        <v>0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50</v>
      </c>
      <c r="D57" s="53">
        <v>69208.901964515666</v>
      </c>
      <c r="E57" s="8">
        <v>0.41682923952553202</v>
      </c>
      <c r="F57" s="8">
        <v>0.48280913238560019</v>
      </c>
      <c r="G57" s="8">
        <v>0.10036162808886762</v>
      </c>
      <c r="H57" s="54">
        <v>0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6</v>
      </c>
      <c r="D58" s="53">
        <v>8003.6922183332063</v>
      </c>
      <c r="E58" s="8">
        <v>0.46574798014843438</v>
      </c>
      <c r="F58" s="8">
        <v>0.53425201985156567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56</v>
      </c>
      <c r="D61" s="53">
        <v>77212.594182848887</v>
      </c>
      <c r="E61" s="8">
        <v>0.42190005145456771</v>
      </c>
      <c r="F61" s="8">
        <v>0.48814159197276152</v>
      </c>
      <c r="G61" s="8">
        <v>8.9958356572670442E-2</v>
      </c>
      <c r="H61" s="54">
        <v>0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33</v>
      </c>
      <c r="D62" s="53">
        <v>42818.380913559129</v>
      </c>
      <c r="E62" s="8">
        <v>0.37898792118729113</v>
      </c>
      <c r="F62" s="8">
        <v>0.58482274037092508</v>
      </c>
      <c r="G62" s="8">
        <v>3.6189338441783743E-2</v>
      </c>
      <c r="H62" s="54">
        <v>0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23</v>
      </c>
      <c r="D63" s="53">
        <v>34394.213269289728</v>
      </c>
      <c r="E63" s="8">
        <v>0.47532264103992544</v>
      </c>
      <c r="F63" s="8">
        <v>0.36778034960734252</v>
      </c>
      <c r="G63" s="8">
        <v>0.15689700935273218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5</v>
      </c>
      <c r="D64" s="53">
        <v>6447.0589714358102</v>
      </c>
      <c r="E64" s="8">
        <v>0.80004245753218384</v>
      </c>
      <c r="F64" s="8">
        <v>0.19995754246781594</v>
      </c>
      <c r="G64" s="54">
        <v>0</v>
      </c>
      <c r="H64" s="54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51</v>
      </c>
      <c r="D65" s="53">
        <v>70765.535211413051</v>
      </c>
      <c r="E65" s="8">
        <v>0.38744957518388401</v>
      </c>
      <c r="F65" s="8">
        <v>0.51439645680540858</v>
      </c>
      <c r="G65" s="8">
        <v>9.8153968010707332E-2</v>
      </c>
      <c r="H65" s="54">
        <v>0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38</v>
      </c>
      <c r="D66" s="53">
        <v>54723.648950967363</v>
      </c>
      <c r="E66" s="8">
        <v>0.44693597579341882</v>
      </c>
      <c r="F66" s="8">
        <v>0.42613685080801661</v>
      </c>
      <c r="G66" s="8">
        <v>0.12692717339856474</v>
      </c>
      <c r="H66" s="54">
        <v>0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18</v>
      </c>
      <c r="D67" s="53">
        <v>22488.945231881495</v>
      </c>
      <c r="E67" s="8">
        <v>0.36097869117929821</v>
      </c>
      <c r="F67" s="8">
        <v>0.63902130882070174</v>
      </c>
      <c r="G67" s="54">
        <v>0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16</v>
      </c>
      <c r="D68" s="53">
        <v>20051.384270832583</v>
      </c>
      <c r="E68" s="8">
        <v>0.4393703578512167</v>
      </c>
      <c r="F68" s="8">
        <v>0.2915036243086423</v>
      </c>
      <c r="G68" s="8">
        <v>0.26912601784014117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</v>
      </c>
      <c r="D69" s="53">
        <v>2388.4416314121363</v>
      </c>
      <c r="E69" s="8">
        <v>0.35122179331054393</v>
      </c>
      <c r="F69" s="54">
        <v>0</v>
      </c>
      <c r="G69" s="8">
        <v>0.64877820668945618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</v>
      </c>
      <c r="D70" s="53">
        <v>854.85388959533429</v>
      </c>
      <c r="E70" s="8">
        <v>1</v>
      </c>
      <c r="F70" s="54">
        <v>0</v>
      </c>
      <c r="G70" s="54">
        <v>0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8</v>
      </c>
      <c r="D71" s="53">
        <v>11025.957555261028</v>
      </c>
      <c r="E71" s="8">
        <v>0.51154664211867151</v>
      </c>
      <c r="F71" s="8">
        <v>0.48845335788132849</v>
      </c>
      <c r="G71" s="54">
        <v>0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</v>
      </c>
      <c r="D72" s="53">
        <v>2541.3376332629778</v>
      </c>
      <c r="E72" s="8">
        <v>1</v>
      </c>
      <c r="F72" s="54">
        <v>0</v>
      </c>
      <c r="G72" s="54">
        <v>0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24</v>
      </c>
      <c r="D73" s="53">
        <v>35998.601412795979</v>
      </c>
      <c r="E73" s="8">
        <v>0.30078329685705968</v>
      </c>
      <c r="F73" s="8">
        <v>0.69921670314294038</v>
      </c>
      <c r="G73" s="54">
        <v>0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4352.017789688819</v>
      </c>
      <c r="E74" s="8">
        <v>0.70378382387872374</v>
      </c>
      <c r="F74" s="8">
        <v>0.2962161761212761</v>
      </c>
      <c r="G74" s="54">
        <v>0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8" display="Vissza" xr:uid="{3A1D6364-598C-4A36-87C6-1B8B3D6D7C5A}"/>
  </hyperlinks>
  <pageMargins left="0.75" right="0.75" top="1" bottom="1" header="0.5" footer="0.5"/>
  <pageSetup orientation="portrait" horizontalDpi="300" verticalDpi="300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28739-1009-4112-8630-76F7CD47680C}">
  <sheetPr codeName="Munka13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430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426</v>
      </c>
      <c r="F2" s="4" t="s">
        <v>427</v>
      </c>
      <c r="G2" s="4" t="s">
        <v>428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</v>
      </c>
      <c r="D4" s="53">
        <v>253327.78116882188</v>
      </c>
      <c r="E4" s="8">
        <v>0.56427878812845755</v>
      </c>
      <c r="F4" s="8">
        <v>0.37437639942214301</v>
      </c>
      <c r="G4" s="8">
        <v>6.1344812449399239E-2</v>
      </c>
      <c r="H4" s="54">
        <v>0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35</v>
      </c>
      <c r="D5" s="53">
        <v>51450.730950399316</v>
      </c>
      <c r="E5" s="8">
        <v>0.64055814280444168</v>
      </c>
      <c r="F5" s="8">
        <v>0.34003683962372422</v>
      </c>
      <c r="G5" s="8">
        <v>1.9405017571833997E-2</v>
      </c>
      <c r="H5" s="54">
        <v>0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60</v>
      </c>
      <c r="D6" s="53">
        <v>78656.686174040427</v>
      </c>
      <c r="E6" s="8">
        <v>0.56877934569902666</v>
      </c>
      <c r="F6" s="8">
        <v>0.39136840720948934</v>
      </c>
      <c r="G6" s="8">
        <v>3.9852247091483939E-2</v>
      </c>
      <c r="H6" s="54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48</v>
      </c>
      <c r="D7" s="53">
        <v>67403.763866658017</v>
      </c>
      <c r="E7" s="8">
        <v>0.6648707451423651</v>
      </c>
      <c r="F7" s="8">
        <v>0.3074418338132186</v>
      </c>
      <c r="G7" s="8">
        <v>2.768742104441627E-2</v>
      </c>
      <c r="H7" s="54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44</v>
      </c>
      <c r="D8" s="53">
        <v>55816.600177724082</v>
      </c>
      <c r="E8" s="8">
        <v>0.36614948643006157</v>
      </c>
      <c r="F8" s="8">
        <v>0.46291461327310068</v>
      </c>
      <c r="G8" s="8">
        <v>0.17093590029683756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126</v>
      </c>
      <c r="D9" s="53">
        <v>166749.24103233515</v>
      </c>
      <c r="E9" s="8">
        <v>0.58327056487649809</v>
      </c>
      <c r="F9" s="8">
        <v>0.36977409280992224</v>
      </c>
      <c r="G9" s="8">
        <v>4.6955342313579423E-2</v>
      </c>
      <c r="H9" s="54">
        <v>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61</v>
      </c>
      <c r="D10" s="53">
        <v>86578.540136486743</v>
      </c>
      <c r="E10" s="8">
        <v>0.52770085145270684</v>
      </c>
      <c r="F10" s="8">
        <v>0.3832403873500535</v>
      </c>
      <c r="G10" s="8">
        <v>8.9058761197239295E-2</v>
      </c>
      <c r="H10" s="54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26</v>
      </c>
      <c r="D11" s="53">
        <v>40317.035069725687</v>
      </c>
      <c r="E11" s="8">
        <v>0.67479659631642197</v>
      </c>
      <c r="F11" s="8">
        <v>0.30043961992692225</v>
      </c>
      <c r="G11" s="8">
        <v>2.4763783756655972E-2</v>
      </c>
      <c r="H11" s="54">
        <v>0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69</v>
      </c>
      <c r="D12" s="53">
        <v>86308.318127863793</v>
      </c>
      <c r="E12" s="8">
        <v>0.56880159732185565</v>
      </c>
      <c r="F12" s="8">
        <v>0.36063331302446849</v>
      </c>
      <c r="G12" s="8">
        <v>7.0565089653676152E-2</v>
      </c>
      <c r="H12" s="54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56</v>
      </c>
      <c r="D13" s="53">
        <v>80779.538540557201</v>
      </c>
      <c r="E13" s="8">
        <v>0.54733774603859553</v>
      </c>
      <c r="F13" s="8">
        <v>0.35721014232363196</v>
      </c>
      <c r="G13" s="8">
        <v>9.545211163777198E-2</v>
      </c>
      <c r="H13" s="54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6</v>
      </c>
      <c r="D14" s="53">
        <v>12025.436319485743</v>
      </c>
      <c r="E14" s="8">
        <v>0.54530271252066476</v>
      </c>
      <c r="F14" s="8">
        <v>0.4546972874793353</v>
      </c>
      <c r="G14" s="54">
        <v>0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9</v>
      </c>
      <c r="D15" s="53">
        <v>11133.695880673609</v>
      </c>
      <c r="E15" s="8">
        <v>0.51657479120492267</v>
      </c>
      <c r="F15" s="8">
        <v>0.48342520879507733</v>
      </c>
      <c r="G15" s="54">
        <v>0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21</v>
      </c>
      <c r="D16" s="53">
        <v>22763.757230515777</v>
      </c>
      <c r="E16" s="8">
        <v>0.44486530860298173</v>
      </c>
      <c r="F16" s="8">
        <v>0.52258245755564747</v>
      </c>
      <c r="G16" s="8">
        <v>3.2552233841370883E-2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21</v>
      </c>
      <c r="D17" s="53">
        <v>36352.097769070875</v>
      </c>
      <c r="E17" s="8">
        <v>0.578605008070181</v>
      </c>
      <c r="F17" s="8">
        <v>0.25877942390830444</v>
      </c>
      <c r="G17" s="8">
        <v>0.16261556802151439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</v>
      </c>
      <c r="D18" s="53">
        <v>69177.768148204777</v>
      </c>
      <c r="E18" s="8">
        <v>0.60391143212772347</v>
      </c>
      <c r="F18" s="8">
        <v>0.35803813467951306</v>
      </c>
      <c r="G18" s="8">
        <v>3.8050433192763779E-2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72</v>
      </c>
      <c r="D19" s="53">
        <v>88107.790206132282</v>
      </c>
      <c r="E19" s="8">
        <v>0.41989914493754044</v>
      </c>
      <c r="F19" s="8">
        <v>0.53952767734185769</v>
      </c>
      <c r="G19" s="8">
        <v>4.0573177720602024E-2</v>
      </c>
      <c r="H19" s="54"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42</v>
      </c>
      <c r="D20" s="53">
        <v>57620.549666389619</v>
      </c>
      <c r="E20" s="8">
        <v>0.71278010343993803</v>
      </c>
      <c r="F20" s="8">
        <v>0.2278335987827248</v>
      </c>
      <c r="G20" s="8">
        <v>5.9386297777337012E-2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2069.5753790242197</v>
      </c>
      <c r="E21" s="8">
        <v>1</v>
      </c>
      <c r="F21" s="54">
        <v>0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151</v>
      </c>
      <c r="D22" s="53">
        <v>206204.86269100851</v>
      </c>
      <c r="E22" s="8">
        <v>0.56035799381504392</v>
      </c>
      <c r="F22" s="8">
        <v>0.37251837392370318</v>
      </c>
      <c r="G22" s="8">
        <v>6.7123632261252647E-2</v>
      </c>
      <c r="H22" s="54"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</v>
      </c>
      <c r="D23" s="53">
        <v>47122.918477813328</v>
      </c>
      <c r="E23" s="8">
        <v>0.5814357656492315</v>
      </c>
      <c r="F23" s="8">
        <v>0.38250692073021075</v>
      </c>
      <c r="G23" s="8">
        <v>3.6057313620557557E-2</v>
      </c>
      <c r="H23" s="54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41</v>
      </c>
      <c r="D24" s="53">
        <v>52359.369148438294</v>
      </c>
      <c r="E24" s="8">
        <v>0.34233960523235074</v>
      </c>
      <c r="F24" s="8">
        <v>0.47974554936320529</v>
      </c>
      <c r="G24" s="8">
        <v>0.17791484540444372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</v>
      </c>
      <c r="D25" s="53">
        <v>86652.651298541256</v>
      </c>
      <c r="E25" s="8">
        <v>0.61603881565017382</v>
      </c>
      <c r="F25" s="8">
        <v>0.38396118434982612</v>
      </c>
      <c r="G25" s="54">
        <v>0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49</v>
      </c>
      <c r="D26" s="53">
        <v>56401.238446735122</v>
      </c>
      <c r="E26" s="8">
        <v>0.5179843392678255</v>
      </c>
      <c r="F26" s="8">
        <v>0.43231879035989917</v>
      </c>
      <c r="G26" s="8">
        <v>4.9696870372275208E-2</v>
      </c>
      <c r="H26" s="54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42</v>
      </c>
      <c r="D27" s="53">
        <v>57914.522275107163</v>
      </c>
      <c r="E27" s="8">
        <v>0.73257019166224424</v>
      </c>
      <c r="F27" s="8">
        <v>0.2083449538633047</v>
      </c>
      <c r="G27" s="8">
        <v>5.9084854474450887E-2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31</v>
      </c>
      <c r="D28" s="53">
        <v>31715.613615925278</v>
      </c>
      <c r="E28" s="8">
        <v>0.35721974815255414</v>
      </c>
      <c r="F28" s="8">
        <v>0.6176555763154904</v>
      </c>
      <c r="G28" s="8">
        <v>2.512467553195551E-2</v>
      </c>
      <c r="H28" s="54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63</v>
      </c>
      <c r="D29" s="53">
        <v>61945.923139640494</v>
      </c>
      <c r="E29" s="8">
        <v>0.5087884317833693</v>
      </c>
      <c r="F29" s="8">
        <v>0.38611323349191673</v>
      </c>
      <c r="G29" s="8">
        <v>0.10509833472471387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71</v>
      </c>
      <c r="D30" s="53">
        <v>93190.144338106227</v>
      </c>
      <c r="E30" s="8">
        <v>0.62841109616012181</v>
      </c>
      <c r="F30" s="8">
        <v>0.34667564346600133</v>
      </c>
      <c r="G30" s="8">
        <v>2.4913260373876964E-2</v>
      </c>
      <c r="H30" s="54"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22</v>
      </c>
      <c r="D31" s="53">
        <v>66476.100075149821</v>
      </c>
      <c r="E31" s="8">
        <v>0.62487059194884043</v>
      </c>
      <c r="F31" s="8">
        <v>0.28620395934390447</v>
      </c>
      <c r="G31" s="8">
        <v>8.8925448707255009E-2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152</v>
      </c>
      <c r="D32" s="53">
        <v>203366.58361107952</v>
      </c>
      <c r="E32" s="8">
        <v>0.55098688694343989</v>
      </c>
      <c r="F32" s="8">
        <v>0.37624140291242752</v>
      </c>
      <c r="G32" s="8">
        <v>7.2771710144132098E-2</v>
      </c>
      <c r="H32" s="54"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35</v>
      </c>
      <c r="D33" s="53">
        <v>49961.197557742395</v>
      </c>
      <c r="E33" s="8">
        <v>0.61838334658242411</v>
      </c>
      <c r="F33" s="8">
        <v>0.3667849202986983</v>
      </c>
      <c r="G33" s="8">
        <v>1.4831733118877446E-2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</v>
      </c>
      <c r="D34" s="53">
        <v>48806.929062064904</v>
      </c>
      <c r="E34" s="8">
        <v>0.37841658534265138</v>
      </c>
      <c r="F34" s="8">
        <v>0.48272076818505771</v>
      </c>
      <c r="G34" s="8">
        <v>0.1388626464722906</v>
      </c>
      <c r="H34" s="54">
        <v>0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</v>
      </c>
      <c r="D35" s="53">
        <v>60306.214706191487</v>
      </c>
      <c r="E35" s="8">
        <v>0.66102006880592146</v>
      </c>
      <c r="F35" s="8">
        <v>0.33897993119407838</v>
      </c>
      <c r="G35" s="54">
        <v>0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54</v>
      </c>
      <c r="D36" s="53">
        <v>75215.299112184715</v>
      </c>
      <c r="E36" s="8">
        <v>0.53701596611790037</v>
      </c>
      <c r="F36" s="8">
        <v>0.37734699415566625</v>
      </c>
      <c r="G36" s="8">
        <v>8.5637039726433356E-2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50</v>
      </c>
      <c r="D37" s="53">
        <v>68999.338288380735</v>
      </c>
      <c r="E37" s="8">
        <v>0.64091494648210412</v>
      </c>
      <c r="F37" s="8">
        <v>0.32543733474599834</v>
      </c>
      <c r="G37" s="8">
        <v>3.3647718771896949E-2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17</v>
      </c>
      <c r="D38" s="53">
        <v>18601.477700534619</v>
      </c>
      <c r="E38" s="8">
        <v>0.47461066019128462</v>
      </c>
      <c r="F38" s="8">
        <v>0.46711064030826033</v>
      </c>
      <c r="G38" s="8">
        <v>5.8278699500455236E-2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12</v>
      </c>
      <c r="D39" s="53">
        <v>15027.629642879234</v>
      </c>
      <c r="E39" s="13">
        <v>8.1079452991576234E-2</v>
      </c>
      <c r="F39" s="8">
        <v>0.54005910698966508</v>
      </c>
      <c r="G39" s="8">
        <v>0.37886144001875849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11</v>
      </c>
      <c r="D40" s="53">
        <v>15177.821718651046</v>
      </c>
      <c r="E40" s="8">
        <v>0.5549188803021029</v>
      </c>
      <c r="F40" s="8">
        <v>0.44508111969789721</v>
      </c>
      <c r="G40" s="54">
        <v>0</v>
      </c>
      <c r="H40" s="54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17</v>
      </c>
      <c r="D41" s="53">
        <v>28606.644769454862</v>
      </c>
      <c r="E41" s="8">
        <v>0.68501870629446759</v>
      </c>
      <c r="F41" s="8">
        <v>0.31498129370553252</v>
      </c>
      <c r="G41" s="54">
        <v>0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26</v>
      </c>
      <c r="D42" s="53">
        <v>31699.569936736625</v>
      </c>
      <c r="E42" s="8">
        <v>0.63936297696032729</v>
      </c>
      <c r="F42" s="8">
        <v>0.36063702303967288</v>
      </c>
      <c r="G42" s="54">
        <v>0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31</v>
      </c>
      <c r="D43" s="53">
        <v>41119.687600327583</v>
      </c>
      <c r="E43" s="8">
        <v>0.58246527065650289</v>
      </c>
      <c r="F43" s="8">
        <v>0.39484199383084051</v>
      </c>
      <c r="G43" s="8">
        <v>2.2692735512656284E-2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18</v>
      </c>
      <c r="D44" s="53">
        <v>25874.333302849533</v>
      </c>
      <c r="E44" s="8">
        <v>0.41142688197239224</v>
      </c>
      <c r="F44" s="8">
        <v>0.40649102120648478</v>
      </c>
      <c r="G44" s="8">
        <v>0.18208209682112281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16</v>
      </c>
      <c r="D45" s="53">
        <v>21882.199794314383</v>
      </c>
      <c r="E45" s="8">
        <v>0.62270529674920649</v>
      </c>
      <c r="F45" s="8">
        <v>0.34087951150192564</v>
      </c>
      <c r="G45" s="8">
        <v>3.6415191748867759E-2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20</v>
      </c>
      <c r="D46" s="53">
        <v>26311.486239450533</v>
      </c>
      <c r="E46" s="8">
        <v>0.64899361425267932</v>
      </c>
      <c r="F46" s="8">
        <v>0.26276848428307786</v>
      </c>
      <c r="G46" s="8">
        <v>8.8237901464242791E-2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19</v>
      </c>
      <c r="D47" s="53">
        <v>29026.930463623405</v>
      </c>
      <c r="E47" s="8">
        <v>0.66545752198965347</v>
      </c>
      <c r="F47" s="8">
        <v>0.33454247801034681</v>
      </c>
      <c r="G47" s="54">
        <v>0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29</v>
      </c>
      <c r="D48" s="53">
        <v>40772.736799178107</v>
      </c>
      <c r="E48" s="8">
        <v>0.63101781286789183</v>
      </c>
      <c r="F48" s="8">
        <v>0.34239407913942294</v>
      </c>
      <c r="G48" s="8">
        <v>2.6588107992685166E-2</v>
      </c>
      <c r="H48" s="54">
        <v>0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158</v>
      </c>
      <c r="D49" s="53">
        <v>212555.04436964373</v>
      </c>
      <c r="E49" s="8">
        <v>0.55147677395841199</v>
      </c>
      <c r="F49" s="8">
        <v>0.38051131252656523</v>
      </c>
      <c r="G49" s="8">
        <v>6.8011913515022379E-2</v>
      </c>
      <c r="H49" s="54">
        <v>0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187</v>
      </c>
      <c r="D51" s="53">
        <v>253327.78116882188</v>
      </c>
      <c r="E51" s="8">
        <v>0.56427878812845755</v>
      </c>
      <c r="F51" s="8">
        <v>0.37437639942214301</v>
      </c>
      <c r="G51" s="8">
        <v>6.1344812449399239E-2</v>
      </c>
      <c r="H51" s="54">
        <v>0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4</v>
      </c>
      <c r="D52" s="53">
        <v>7914.8357651590131</v>
      </c>
      <c r="E52" s="8">
        <v>0.16685199847325446</v>
      </c>
      <c r="F52" s="8">
        <v>0.83314800152674562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183</v>
      </c>
      <c r="D53" s="53">
        <v>245412.94540366286</v>
      </c>
      <c r="E53" s="8">
        <v>0.57709623654635345</v>
      </c>
      <c r="F53" s="8">
        <v>0.35958051374299005</v>
      </c>
      <c r="G53" s="8">
        <v>6.3323249710656407E-2</v>
      </c>
      <c r="H53" s="54">
        <v>0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172</v>
      </c>
      <c r="D54" s="53">
        <v>230832.76777139565</v>
      </c>
      <c r="E54" s="8">
        <v>0.54663869073135596</v>
      </c>
      <c r="F54" s="8">
        <v>0.38603834912715207</v>
      </c>
      <c r="G54" s="8">
        <v>6.7322960141491486E-2</v>
      </c>
      <c r="H54" s="54">
        <v>0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</v>
      </c>
      <c r="D55" s="53">
        <v>22495.013397426246</v>
      </c>
      <c r="E55" s="8">
        <v>0.7452927948325293</v>
      </c>
      <c r="F55" s="8">
        <v>0.25470720516747059</v>
      </c>
      <c r="G55" s="54">
        <v>0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4</v>
      </c>
      <c r="D56" s="53">
        <v>7914.8357651590131</v>
      </c>
      <c r="E56" s="8">
        <v>0.16685199847325446</v>
      </c>
      <c r="F56" s="8">
        <v>0.83314800152674562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183</v>
      </c>
      <c r="D57" s="53">
        <v>245412.94540366286</v>
      </c>
      <c r="E57" s="8">
        <v>0.57709623654635345</v>
      </c>
      <c r="F57" s="8">
        <v>0.35958051374299005</v>
      </c>
      <c r="G57" s="8">
        <v>6.3323249710656407E-2</v>
      </c>
      <c r="H57" s="54">
        <v>0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</v>
      </c>
      <c r="D61" s="53">
        <v>253327.78116882188</v>
      </c>
      <c r="E61" s="8">
        <v>0.56427878812845755</v>
      </c>
      <c r="F61" s="8">
        <v>0.37437639942214301</v>
      </c>
      <c r="G61" s="8">
        <v>6.1344812449399239E-2</v>
      </c>
      <c r="H61" s="54">
        <v>0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117</v>
      </c>
      <c r="D62" s="53">
        <v>151431.65706417963</v>
      </c>
      <c r="E62" s="8">
        <v>0.58608552320293328</v>
      </c>
      <c r="F62" s="8">
        <v>0.36734219699221021</v>
      </c>
      <c r="G62" s="8">
        <v>4.6572279804856329E-2</v>
      </c>
      <c r="H62" s="54">
        <v>0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70</v>
      </c>
      <c r="D63" s="53">
        <v>101896.12410464219</v>
      </c>
      <c r="E63" s="8">
        <v>0.53187098011314782</v>
      </c>
      <c r="F63" s="8">
        <v>0.38483019184505918</v>
      </c>
      <c r="G63" s="8">
        <v>8.3298828041793185E-2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12</v>
      </c>
      <c r="D64" s="53">
        <v>20145.576625532009</v>
      </c>
      <c r="E64" s="8">
        <v>0.40579789050151077</v>
      </c>
      <c r="F64" s="8">
        <v>0.54039030012094347</v>
      </c>
      <c r="G64" s="8">
        <v>5.3811809377546059E-2</v>
      </c>
      <c r="H64" s="54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175</v>
      </c>
      <c r="D65" s="53">
        <v>233182.20454328987</v>
      </c>
      <c r="E65" s="8">
        <v>0.57797060939363476</v>
      </c>
      <c r="F65" s="8">
        <v>0.36003377081554949</v>
      </c>
      <c r="G65" s="8">
        <v>6.1995619790815443E-2</v>
      </c>
      <c r="H65" s="54">
        <v>0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97</v>
      </c>
      <c r="D66" s="53">
        <v>132416.23228248826</v>
      </c>
      <c r="E66" s="8">
        <v>0.55997718874442659</v>
      </c>
      <c r="F66" s="8">
        <v>0.38504570718217956</v>
      </c>
      <c r="G66" s="8">
        <v>5.4977104073394088E-2</v>
      </c>
      <c r="H66" s="54">
        <v>0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90</v>
      </c>
      <c r="D67" s="53">
        <v>120911.5488863335</v>
      </c>
      <c r="E67" s="8">
        <v>0.56898968289796881</v>
      </c>
      <c r="F67" s="8">
        <v>0.36269191148315849</v>
      </c>
      <c r="G67" s="8">
        <v>6.8318405618873188E-2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57</v>
      </c>
      <c r="D68" s="53">
        <v>72101.447811809368</v>
      </c>
      <c r="E68" s="8">
        <v>0.34799065850593097</v>
      </c>
      <c r="F68" s="8">
        <v>0.46889867682232245</v>
      </c>
      <c r="G68" s="8">
        <v>0.18311066467174653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12</v>
      </c>
      <c r="D69" s="53">
        <v>15117.283768938134</v>
      </c>
      <c r="E69" s="8">
        <v>0.3111771740750201</v>
      </c>
      <c r="F69" s="8">
        <v>0.53417856395698571</v>
      </c>
      <c r="G69" s="8">
        <v>0.15464426196799416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11</v>
      </c>
      <c r="D70" s="53">
        <v>12743.792927461232</v>
      </c>
      <c r="E70" s="8">
        <v>0.70737068416527205</v>
      </c>
      <c r="F70" s="8">
        <v>0.2926293158347279</v>
      </c>
      <c r="G70" s="54">
        <v>0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23</v>
      </c>
      <c r="D71" s="53">
        <v>35733.429997607171</v>
      </c>
      <c r="E71" s="8">
        <v>0.70757688308567002</v>
      </c>
      <c r="F71" s="8">
        <v>0.29242311691433026</v>
      </c>
      <c r="G71" s="54">
        <v>0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15</v>
      </c>
      <c r="D72" s="53">
        <v>20447.709995978283</v>
      </c>
      <c r="E72" s="8">
        <v>0.80241337177635375</v>
      </c>
      <c r="F72" s="8">
        <v>0.19758662822364628</v>
      </c>
      <c r="G72" s="54">
        <v>0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27</v>
      </c>
      <c r="D73" s="53">
        <v>40262.426530997858</v>
      </c>
      <c r="E73" s="8">
        <v>0.36390056467743959</v>
      </c>
      <c r="F73" s="8">
        <v>0.6360994353225603</v>
      </c>
      <c r="G73" s="54">
        <v>0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42</v>
      </c>
      <c r="D74" s="53">
        <v>56921.690136029756</v>
      </c>
      <c r="E74" s="14">
        <v>0.83966127994981077</v>
      </c>
      <c r="F74" s="8">
        <v>0.16033872005018893</v>
      </c>
      <c r="G74" s="54">
        <v>0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9" display="Vissza" xr:uid="{F759D66A-5682-45DD-9B91-DEB361BC2940}"/>
  </hyperlinks>
  <pageMargins left="0.75" right="0.75" top="1" bottom="1" header="0.5" footer="0.5"/>
  <pageSetup orientation="portrait" horizontalDpi="300" verticalDpi="300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A78C5-7B5A-4240-BAC6-BE667EBF61A2}">
  <sheetPr codeName="Munka13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431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426</v>
      </c>
      <c r="F2" s="4" t="s">
        <v>427</v>
      </c>
      <c r="G2" s="4" t="s">
        <v>428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167</v>
      </c>
      <c r="D4" s="53">
        <v>231754.41918939489</v>
      </c>
      <c r="E4" s="8">
        <v>0.5343298830484744</v>
      </c>
      <c r="F4" s="8">
        <v>0.44147848488042207</v>
      </c>
      <c r="G4" s="8">
        <v>2.4191632071103242E-2</v>
      </c>
      <c r="H4" s="54">
        <v>0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38</v>
      </c>
      <c r="D5" s="53">
        <v>54278.325312501729</v>
      </c>
      <c r="E5" s="8">
        <v>0.61520679195984274</v>
      </c>
      <c r="F5" s="8">
        <v>0.3605736334375072</v>
      </c>
      <c r="G5" s="8">
        <v>2.4219574602649722E-2</v>
      </c>
      <c r="H5" s="54">
        <v>0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53</v>
      </c>
      <c r="D6" s="53">
        <v>72062.94630412804</v>
      </c>
      <c r="E6" s="8">
        <v>0.45560801677485768</v>
      </c>
      <c r="F6" s="8">
        <v>0.48483405629060095</v>
      </c>
      <c r="G6" s="8">
        <v>5.9557926934541483E-2</v>
      </c>
      <c r="H6" s="54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39</v>
      </c>
      <c r="D7" s="53">
        <v>54856.997701469118</v>
      </c>
      <c r="E7" s="8">
        <v>0.65310256436910441</v>
      </c>
      <c r="F7" s="8">
        <v>0.34689743563089548</v>
      </c>
      <c r="G7" s="54">
        <v>0</v>
      </c>
      <c r="H7" s="54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37</v>
      </c>
      <c r="D8" s="53">
        <v>50556.149871295936</v>
      </c>
      <c r="E8" s="8">
        <v>0.43083216280181569</v>
      </c>
      <c r="F8" s="8">
        <v>0.56916783719818431</v>
      </c>
      <c r="G8" s="54">
        <v>0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117</v>
      </c>
      <c r="D9" s="53">
        <v>158860.97358202501</v>
      </c>
      <c r="E9" s="8">
        <v>0.5220513904323697</v>
      </c>
      <c r="F9" s="8">
        <v>0.44265663373829089</v>
      </c>
      <c r="G9" s="8">
        <v>3.5291975829338892E-2</v>
      </c>
      <c r="H9" s="54">
        <v>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50</v>
      </c>
      <c r="D10" s="53">
        <v>72893.445607369911</v>
      </c>
      <c r="E10" s="8">
        <v>0.56108912422388191</v>
      </c>
      <c r="F10" s="8">
        <v>0.43891087577611793</v>
      </c>
      <c r="G10" s="54">
        <v>0</v>
      </c>
      <c r="H10" s="54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23</v>
      </c>
      <c r="D11" s="53">
        <v>35339.407106872866</v>
      </c>
      <c r="E11" s="8">
        <v>0.66026754686679467</v>
      </c>
      <c r="F11" s="8">
        <v>0.30253324531295411</v>
      </c>
      <c r="G11" s="8">
        <v>3.7199207820251212E-2</v>
      </c>
      <c r="H11" s="54">
        <v>0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52</v>
      </c>
      <c r="D12" s="53">
        <v>68076.607454045705</v>
      </c>
      <c r="E12" s="8">
        <v>0.47709525695716265</v>
      </c>
      <c r="F12" s="8">
        <v>0.45985930274873515</v>
      </c>
      <c r="G12" s="8">
        <v>6.3045440294101807E-2</v>
      </c>
      <c r="H12" s="54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46</v>
      </c>
      <c r="D13" s="53">
        <v>68568.322808170313</v>
      </c>
      <c r="E13" s="8">
        <v>0.59648125960325982</v>
      </c>
      <c r="F13" s="8">
        <v>0.40351874039674024</v>
      </c>
      <c r="G13" s="54">
        <v>0</v>
      </c>
      <c r="H13" s="54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</v>
      </c>
      <c r="D14" s="53">
        <v>16769.525905013892</v>
      </c>
      <c r="E14" s="8">
        <v>0.35063972656422782</v>
      </c>
      <c r="F14" s="8">
        <v>0.64936027343577218</v>
      </c>
      <c r="G14" s="54">
        <v>0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15</v>
      </c>
      <c r="D15" s="53">
        <v>18938.918205628841</v>
      </c>
      <c r="E15" s="8">
        <v>0.5311248848038943</v>
      </c>
      <c r="F15" s="8">
        <v>0.4688751151961057</v>
      </c>
      <c r="G15" s="54">
        <v>0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23</v>
      </c>
      <c r="D16" s="53">
        <v>24061.63770966321</v>
      </c>
      <c r="E16" s="8">
        <v>0.46472768754982957</v>
      </c>
      <c r="F16" s="8">
        <v>0.53527231245017048</v>
      </c>
      <c r="G16" s="54">
        <v>0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19</v>
      </c>
      <c r="D17" s="53">
        <v>26875.425483868727</v>
      </c>
      <c r="E17" s="8">
        <v>0.46709004406751331</v>
      </c>
      <c r="F17" s="8">
        <v>0.5329099559324868</v>
      </c>
      <c r="G17" s="54">
        <v>0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35</v>
      </c>
      <c r="D18" s="53">
        <v>49311.331009392896</v>
      </c>
      <c r="E18" s="8">
        <v>0.62530414078178809</v>
      </c>
      <c r="F18" s="8">
        <v>0.37469585921821169</v>
      </c>
      <c r="G18" s="54">
        <v>0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56</v>
      </c>
      <c r="D19" s="53">
        <v>77909.387760179234</v>
      </c>
      <c r="E19" s="8">
        <v>0.37766414578338031</v>
      </c>
      <c r="F19" s="8">
        <v>0.61060905472630977</v>
      </c>
      <c r="G19" s="8">
        <v>1.1726799490309792E-2</v>
      </c>
      <c r="H19" s="54"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54</v>
      </c>
      <c r="D20" s="53">
        <v>71372.624919173395</v>
      </c>
      <c r="E20" s="8">
        <v>0.71486660664413426</v>
      </c>
      <c r="F20" s="8">
        <v>0.21938143486309447</v>
      </c>
      <c r="G20" s="8">
        <v>6.5751958492771712E-2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</v>
      </c>
      <c r="D21" s="53">
        <v>6285.6500167805625</v>
      </c>
      <c r="E21" s="54">
        <v>0</v>
      </c>
      <c r="F21" s="8">
        <v>1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140</v>
      </c>
      <c r="D22" s="53">
        <v>196148.70595123657</v>
      </c>
      <c r="E22" s="8">
        <v>0.50560954911890121</v>
      </c>
      <c r="F22" s="8">
        <v>0.47111205662835909</v>
      </c>
      <c r="G22" s="8">
        <v>2.3278394252739826E-2</v>
      </c>
      <c r="H22" s="54"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27</v>
      </c>
      <c r="D23" s="53">
        <v>35605.713238158212</v>
      </c>
      <c r="E23" s="8">
        <v>0.6925476470655112</v>
      </c>
      <c r="F23" s="8">
        <v>0.27822977498401052</v>
      </c>
      <c r="G23" s="8">
        <v>2.9222577950478175E-2</v>
      </c>
      <c r="H23" s="54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20</v>
      </c>
      <c r="D24" s="53">
        <v>23840.810488474461</v>
      </c>
      <c r="E24" s="8">
        <v>0.40781131825221784</v>
      </c>
      <c r="F24" s="8">
        <v>0.59218868174778239</v>
      </c>
      <c r="G24" s="54">
        <v>0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62</v>
      </c>
      <c r="D25" s="53">
        <v>99034.571341831717</v>
      </c>
      <c r="E25" s="8">
        <v>0.44742678418445325</v>
      </c>
      <c r="F25" s="8">
        <v>0.5525732158155473</v>
      </c>
      <c r="G25" s="54">
        <v>0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30</v>
      </c>
      <c r="D26" s="53">
        <v>35888.607055411478</v>
      </c>
      <c r="E26" s="8">
        <v>0.48958893795224784</v>
      </c>
      <c r="F26" s="8">
        <v>0.48495374164337446</v>
      </c>
      <c r="G26" s="8">
        <v>2.5457320404377638E-2</v>
      </c>
      <c r="H26" s="54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55</v>
      </c>
      <c r="D27" s="53">
        <v>72990.430303677102</v>
      </c>
      <c r="E27" s="8">
        <v>0.71556468894927416</v>
      </c>
      <c r="F27" s="8">
        <v>0.22014071994226353</v>
      </c>
      <c r="G27" s="8">
        <v>6.4294591108462543E-2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30</v>
      </c>
      <c r="D28" s="53">
        <v>33069.032976265</v>
      </c>
      <c r="E28" s="8">
        <v>0.39269991544986232</v>
      </c>
      <c r="F28" s="8">
        <v>0.60730008455013762</v>
      </c>
      <c r="G28" s="54">
        <v>0</v>
      </c>
      <c r="H28" s="54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54</v>
      </c>
      <c r="D29" s="53">
        <v>57129.419636047256</v>
      </c>
      <c r="E29" s="8">
        <v>0.48119213700479457</v>
      </c>
      <c r="F29" s="8">
        <v>0.46684423869124581</v>
      </c>
      <c r="G29" s="8">
        <v>5.1963624303959906E-2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68</v>
      </c>
      <c r="D30" s="53">
        <v>92593.56935658204</v>
      </c>
      <c r="E30" s="8">
        <v>0.58481593695900436</v>
      </c>
      <c r="F30" s="8">
        <v>0.38669541140415603</v>
      </c>
      <c r="G30" s="8">
        <v>2.8488651636839911E-2</v>
      </c>
      <c r="H30" s="54"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15</v>
      </c>
      <c r="D31" s="53">
        <v>48962.39722050049</v>
      </c>
      <c r="E31" s="8">
        <v>0.59651251502159652</v>
      </c>
      <c r="F31" s="8">
        <v>0.40348748497840359</v>
      </c>
      <c r="G31" s="54">
        <v>0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120</v>
      </c>
      <c r="D32" s="53">
        <v>166906.07144324595</v>
      </c>
      <c r="E32" s="8">
        <v>0.53060662711131545</v>
      </c>
      <c r="F32" s="8">
        <v>0.43580251791617042</v>
      </c>
      <c r="G32" s="8">
        <v>3.3590854972513615E-2</v>
      </c>
      <c r="H32" s="54"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47</v>
      </c>
      <c r="D33" s="53">
        <v>64848.34774614896</v>
      </c>
      <c r="E33" s="8">
        <v>0.543912764386971</v>
      </c>
      <c r="F33" s="8">
        <v>0.456087235613029</v>
      </c>
      <c r="G33" s="54">
        <v>0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41</v>
      </c>
      <c r="D34" s="53">
        <v>50913.609391516089</v>
      </c>
      <c r="E34" s="8">
        <v>0.3805881922321761</v>
      </c>
      <c r="F34" s="8">
        <v>0.61941180776782412</v>
      </c>
      <c r="G34" s="54">
        <v>0</v>
      </c>
      <c r="H34" s="54">
        <v>0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37</v>
      </c>
      <c r="D35" s="53">
        <v>61845.683437041989</v>
      </c>
      <c r="E35" s="8">
        <v>0.65784768083021983</v>
      </c>
      <c r="F35" s="8">
        <v>0.34215231916978006</v>
      </c>
      <c r="G35" s="54">
        <v>0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50</v>
      </c>
      <c r="D36" s="53">
        <v>62086.182198475122</v>
      </c>
      <c r="E36" s="8">
        <v>0.48874787939549402</v>
      </c>
      <c r="F36" s="8">
        <v>0.45697882242624865</v>
      </c>
      <c r="G36" s="8">
        <v>5.4273298178257094E-2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39</v>
      </c>
      <c r="D37" s="53">
        <v>56908.944162361615</v>
      </c>
      <c r="E37" s="8">
        <v>0.58737100692033029</v>
      </c>
      <c r="F37" s="8">
        <v>0.37332241669524818</v>
      </c>
      <c r="G37" s="8">
        <v>3.9306576384421275E-2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11</v>
      </c>
      <c r="D38" s="53">
        <v>12730.13031022551</v>
      </c>
      <c r="E38" s="8">
        <v>0.55580966887958327</v>
      </c>
      <c r="F38" s="8">
        <v>0.44419033112041661</v>
      </c>
      <c r="G38" s="54">
        <v>0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19</v>
      </c>
      <c r="D39" s="53">
        <v>24185.49458056318</v>
      </c>
      <c r="E39" s="8">
        <v>0.29552466105299025</v>
      </c>
      <c r="F39" s="8">
        <v>0.70447533894700987</v>
      </c>
      <c r="G39" s="54">
        <v>0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11</v>
      </c>
      <c r="D40" s="53">
        <v>13997.984500727405</v>
      </c>
      <c r="E40" s="8">
        <v>0.36820864869682923</v>
      </c>
      <c r="F40" s="8">
        <v>0.63179135130317055</v>
      </c>
      <c r="G40" s="54">
        <v>0</v>
      </c>
      <c r="H40" s="54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20</v>
      </c>
      <c r="D41" s="53">
        <v>40618.727358265292</v>
      </c>
      <c r="E41" s="8">
        <v>0.59906873685572981</v>
      </c>
      <c r="F41" s="8">
        <v>0.40093126314427019</v>
      </c>
      <c r="G41" s="54">
        <v>0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17</v>
      </c>
      <c r="D42" s="53">
        <v>21226.956078776704</v>
      </c>
      <c r="E42" s="8">
        <v>0.77032381216276069</v>
      </c>
      <c r="F42" s="8">
        <v>0.22967618783723912</v>
      </c>
      <c r="G42" s="54">
        <v>0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26</v>
      </c>
      <c r="D43" s="53">
        <v>29199.44217727043</v>
      </c>
      <c r="E43" s="8">
        <v>0.39824919927809754</v>
      </c>
      <c r="F43" s="8">
        <v>0.56611687579047365</v>
      </c>
      <c r="G43" s="8">
        <v>3.563392493142882E-2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</v>
      </c>
      <c r="D44" s="53">
        <v>25834.231519578632</v>
      </c>
      <c r="E44" s="8">
        <v>0.60281406636823809</v>
      </c>
      <c r="F44" s="8">
        <v>0.35791504614122077</v>
      </c>
      <c r="G44" s="8">
        <v>3.9270887490541008E-2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14</v>
      </c>
      <c r="D45" s="53">
        <v>19189.68163735592</v>
      </c>
      <c r="E45" s="8">
        <v>0.42874244374812898</v>
      </c>
      <c r="F45" s="8">
        <v>0.45514173109134165</v>
      </c>
      <c r="G45" s="8">
        <v>0.11611582516052954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17</v>
      </c>
      <c r="D46" s="53">
        <v>22043.549501738529</v>
      </c>
      <c r="E46" s="8">
        <v>0.57448200098077495</v>
      </c>
      <c r="F46" s="8">
        <v>0.36548828411809919</v>
      </c>
      <c r="G46" s="8">
        <v>6.0029714901125651E-2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13</v>
      </c>
      <c r="D47" s="53">
        <v>22728.221524893204</v>
      </c>
      <c r="E47" s="8">
        <v>0.68981234016958615</v>
      </c>
      <c r="F47" s="8">
        <v>0.3101876598304138</v>
      </c>
      <c r="G47" s="54">
        <v>0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28</v>
      </c>
      <c r="D48" s="53">
        <v>40365.465985772506</v>
      </c>
      <c r="E48" s="8">
        <v>0.49024870280723659</v>
      </c>
      <c r="F48" s="8">
        <v>0.45140715022744488</v>
      </c>
      <c r="G48" s="8">
        <v>5.8344146965318526E-2</v>
      </c>
      <c r="H48" s="54">
        <v>0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139</v>
      </c>
      <c r="D49" s="53">
        <v>191388.95320362225</v>
      </c>
      <c r="E49" s="8">
        <v>0.54362695768029679</v>
      </c>
      <c r="F49" s="8">
        <v>0.43938444968852197</v>
      </c>
      <c r="G49" s="8">
        <v>1.6988592631181472E-2</v>
      </c>
      <c r="H49" s="54">
        <v>0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19</v>
      </c>
      <c r="D50" s="53">
        <v>23586.917095104014</v>
      </c>
      <c r="E50" s="8">
        <v>0.38782464010041062</v>
      </c>
      <c r="F50" s="8">
        <v>0.61217535989958938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148</v>
      </c>
      <c r="D51" s="53">
        <v>208167.50209429077</v>
      </c>
      <c r="E51" s="8">
        <v>0.55093001027606081</v>
      </c>
      <c r="F51" s="8">
        <v>0.42213726687586212</v>
      </c>
      <c r="G51" s="8">
        <v>2.6932722848077229E-2</v>
      </c>
      <c r="H51" s="54">
        <v>0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18</v>
      </c>
      <c r="D52" s="53">
        <v>27497.034708495361</v>
      </c>
      <c r="E52" s="8">
        <v>0.39047366639792247</v>
      </c>
      <c r="F52" s="8">
        <v>0.60952633360207742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149</v>
      </c>
      <c r="D53" s="53">
        <v>204257.38448089946</v>
      </c>
      <c r="E53" s="8">
        <v>0.55369574045591108</v>
      </c>
      <c r="F53" s="8">
        <v>0.41885596114288065</v>
      </c>
      <c r="G53" s="8">
        <v>2.7448298401208344E-2</v>
      </c>
      <c r="H53" s="54">
        <v>0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149</v>
      </c>
      <c r="D54" s="53">
        <v>205047.68528010231</v>
      </c>
      <c r="E54" s="8">
        <v>0.51557616434299236</v>
      </c>
      <c r="F54" s="8">
        <v>0.45708132929209355</v>
      </c>
      <c r="G54" s="8">
        <v>2.7342506364913956E-2</v>
      </c>
      <c r="H54" s="54">
        <v>0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18</v>
      </c>
      <c r="D55" s="53">
        <v>26706.733909292539</v>
      </c>
      <c r="E55" s="8">
        <v>0.6783162882754814</v>
      </c>
      <c r="F55" s="8">
        <v>0.32168371172451854</v>
      </c>
      <c r="G55" s="54">
        <v>0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8</v>
      </c>
      <c r="D56" s="53">
        <v>15679.471893997596</v>
      </c>
      <c r="E56" s="8">
        <v>0.23321112049402137</v>
      </c>
      <c r="F56" s="8">
        <v>0.76678887950597874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140</v>
      </c>
      <c r="D57" s="53">
        <v>192488.03020029317</v>
      </c>
      <c r="E57" s="8">
        <v>0.57681039565558778</v>
      </c>
      <c r="F57" s="8">
        <v>0.39406302627070988</v>
      </c>
      <c r="G57" s="8">
        <v>2.9126578073702638E-2</v>
      </c>
      <c r="H57" s="54">
        <v>0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9</v>
      </c>
      <c r="D58" s="53">
        <v>11769.354280606247</v>
      </c>
      <c r="E58" s="8">
        <v>0.1756550814644206</v>
      </c>
      <c r="F58" s="8">
        <v>0.82434491853557956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10</v>
      </c>
      <c r="D59" s="53">
        <v>11817.562814497764</v>
      </c>
      <c r="E59" s="8">
        <v>0.5991286748107989</v>
      </c>
      <c r="F59" s="8">
        <v>0.40087132518920116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9</v>
      </c>
      <c r="D60" s="53">
        <v>10902.276895949737</v>
      </c>
      <c r="E60" s="8">
        <v>0.56547406462274963</v>
      </c>
      <c r="F60" s="8">
        <v>0.43452593537725032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158</v>
      </c>
      <c r="D61" s="53">
        <v>220852.14229344515</v>
      </c>
      <c r="E61" s="8">
        <v>0.53279246309096573</v>
      </c>
      <c r="F61" s="8">
        <v>0.44182169468146471</v>
      </c>
      <c r="G61" s="8">
        <v>2.5385842227569243E-2</v>
      </c>
      <c r="H61" s="54">
        <v>0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101</v>
      </c>
      <c r="D62" s="53">
        <v>137430.97673374022</v>
      </c>
      <c r="E62" s="8">
        <v>0.55381707288914528</v>
      </c>
      <c r="F62" s="8">
        <v>0.405387774714141</v>
      </c>
      <c r="G62" s="8">
        <v>4.0795152396713143E-2</v>
      </c>
      <c r="H62" s="54">
        <v>0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66</v>
      </c>
      <c r="D63" s="53">
        <v>94323.442455654629</v>
      </c>
      <c r="E63" s="8">
        <v>0.50593669187695511</v>
      </c>
      <c r="F63" s="8">
        <v>0.49406330812304539</v>
      </c>
      <c r="G63" s="54">
        <v>0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0</v>
      </c>
      <c r="D64" s="53">
        <v>0</v>
      </c>
      <c r="E64" s="54">
        <v>0</v>
      </c>
      <c r="F64" s="54">
        <v>0</v>
      </c>
      <c r="G64" s="54">
        <v>0</v>
      </c>
      <c r="H64" s="54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167</v>
      </c>
      <c r="D65" s="53">
        <v>231754.41918939489</v>
      </c>
      <c r="E65" s="8">
        <v>0.5343298830484744</v>
      </c>
      <c r="F65" s="8">
        <v>0.44147848488042207</v>
      </c>
      <c r="G65" s="8">
        <v>2.4191632071103242E-2</v>
      </c>
      <c r="H65" s="54">
        <v>0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101</v>
      </c>
      <c r="D66" s="53">
        <v>137361.25318210761</v>
      </c>
      <c r="E66" s="8">
        <v>0.50052331877781009</v>
      </c>
      <c r="F66" s="8">
        <v>0.45866082150919452</v>
      </c>
      <c r="G66" s="8">
        <v>4.081585971299484E-2</v>
      </c>
      <c r="H66" s="54">
        <v>0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66</v>
      </c>
      <c r="D67" s="53">
        <v>94393.166007287247</v>
      </c>
      <c r="E67" s="8">
        <v>0.58352530926864588</v>
      </c>
      <c r="F67" s="8">
        <v>0.41647469073135412</v>
      </c>
      <c r="G67" s="54">
        <v>0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31</v>
      </c>
      <c r="D68" s="53">
        <v>36977.185812104435</v>
      </c>
      <c r="E68" s="8">
        <v>0.38491158845430173</v>
      </c>
      <c r="F68" s="8">
        <v>0.6150884115456986</v>
      </c>
      <c r="G68" s="54">
        <v>0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8</v>
      </c>
      <c r="D69" s="53">
        <v>9974.2977924688694</v>
      </c>
      <c r="E69" s="8">
        <v>0.16586827238917443</v>
      </c>
      <c r="F69" s="8">
        <v>0.4679506473367876</v>
      </c>
      <c r="G69" s="8">
        <v>0.36618108027403784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10</v>
      </c>
      <c r="D70" s="53">
        <v>12459.477375730883</v>
      </c>
      <c r="E70" s="8">
        <v>0.40007431047436998</v>
      </c>
      <c r="F70" s="8">
        <v>0.59992568952563008</v>
      </c>
      <c r="G70" s="54">
        <v>0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37</v>
      </c>
      <c r="D71" s="53">
        <v>56520.756885194613</v>
      </c>
      <c r="E71" s="8">
        <v>0.61220017437069607</v>
      </c>
      <c r="F71" s="8">
        <v>0.36939082355776598</v>
      </c>
      <c r="G71" s="8">
        <v>1.8409002071538137E-2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10</v>
      </c>
      <c r="D72" s="53">
        <v>15386.811079660423</v>
      </c>
      <c r="E72" s="8">
        <v>0.54066329768412913</v>
      </c>
      <c r="F72" s="8">
        <v>0.45933670231587093</v>
      </c>
      <c r="G72" s="54">
        <v>0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29</v>
      </c>
      <c r="D73" s="53">
        <v>45240.418635536109</v>
      </c>
      <c r="E73" s="8">
        <v>0.24734554685303542</v>
      </c>
      <c r="F73" s="8">
        <v>0.75265445314696477</v>
      </c>
      <c r="G73" s="54">
        <v>0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42</v>
      </c>
      <c r="D74" s="53">
        <v>55195.471608699438</v>
      </c>
      <c r="E74" s="14">
        <v>0.88503837832980703</v>
      </c>
      <c r="F74" s="13">
        <v>9.8409036067637318E-2</v>
      </c>
      <c r="G74" s="8">
        <v>1.6552585602555476E-2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50" display="Vissza" xr:uid="{D8F74E65-9796-4AF2-9999-57FB0A4220C1}"/>
  </hyperlinks>
  <pageMargins left="0.75" right="0.75" top="1" bottom="1" header="0.5" footer="0.5"/>
  <pageSetup orientation="portrait" horizontalDpi="300" verticalDpi="300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52272-3F06-4A5B-88EE-7A0309329AA7}">
  <sheetPr codeName="Munka13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432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426</v>
      </c>
      <c r="F2" s="4" t="s">
        <v>427</v>
      </c>
      <c r="G2" s="4" t="s">
        <v>428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32</v>
      </c>
      <c r="D4" s="53">
        <v>44233.950924027697</v>
      </c>
      <c r="E4" s="8">
        <v>0.52677153120286169</v>
      </c>
      <c r="F4" s="8">
        <v>0.47322846879713831</v>
      </c>
      <c r="G4" s="54">
        <v>0</v>
      </c>
      <c r="H4" s="54">
        <v>0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6</v>
      </c>
      <c r="D5" s="53">
        <v>9983.4114547933441</v>
      </c>
      <c r="E5" s="8">
        <v>0.76335532414831286</v>
      </c>
      <c r="F5" s="8">
        <v>0.23664467585168716</v>
      </c>
      <c r="G5" s="54">
        <v>0</v>
      </c>
      <c r="H5" s="54">
        <v>0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13</v>
      </c>
      <c r="D6" s="53">
        <v>17680.27772092645</v>
      </c>
      <c r="E6" s="8">
        <v>0.60994862932051508</v>
      </c>
      <c r="F6" s="8">
        <v>0.39005137067948487</v>
      </c>
      <c r="G6" s="54">
        <v>0</v>
      </c>
      <c r="H6" s="54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</v>
      </c>
      <c r="D7" s="53">
        <v>6840.0372070804187</v>
      </c>
      <c r="E7" s="8">
        <v>0.35998113141438071</v>
      </c>
      <c r="F7" s="8">
        <v>0.6400188685856194</v>
      </c>
      <c r="G7" s="54">
        <v>0</v>
      </c>
      <c r="H7" s="54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7</v>
      </c>
      <c r="D8" s="53">
        <v>9730.2245412274806</v>
      </c>
      <c r="E8" s="8">
        <v>0.25014327956188254</v>
      </c>
      <c r="F8" s="8">
        <v>0.74985672043811746</v>
      </c>
      <c r="G8" s="54">
        <v>0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24</v>
      </c>
      <c r="D9" s="53">
        <v>35164.435471142475</v>
      </c>
      <c r="E9" s="8">
        <v>0.59451821848117981</v>
      </c>
      <c r="F9" s="8">
        <v>0.40548178151881997</v>
      </c>
      <c r="G9" s="54">
        <v>0</v>
      </c>
      <c r="H9" s="54">
        <v>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8</v>
      </c>
      <c r="D10" s="53">
        <v>9069.5154528852199</v>
      </c>
      <c r="E10" s="8">
        <v>0.26410325244445954</v>
      </c>
      <c r="F10" s="8">
        <v>0.73589674755554024</v>
      </c>
      <c r="G10" s="54">
        <v>0</v>
      </c>
      <c r="H10" s="54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</v>
      </c>
      <c r="D11" s="53">
        <v>5300.6060720850892</v>
      </c>
      <c r="E11" s="8">
        <v>1</v>
      </c>
      <c r="F11" s="54">
        <v>0</v>
      </c>
      <c r="G11" s="54">
        <v>0</v>
      </c>
      <c r="H11" s="54">
        <v>0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9</v>
      </c>
      <c r="D12" s="53">
        <v>12423.035270971544</v>
      </c>
      <c r="E12" s="8">
        <v>0.36587411719476959</v>
      </c>
      <c r="F12" s="8">
        <v>0.6341258828052303</v>
      </c>
      <c r="G12" s="54">
        <v>0</v>
      </c>
      <c r="H12" s="54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</v>
      </c>
      <c r="D13" s="53">
        <v>6950.1566924346225</v>
      </c>
      <c r="E13" s="8">
        <v>0.34463806144249803</v>
      </c>
      <c r="F13" s="8">
        <v>0.6553619385575018</v>
      </c>
      <c r="G13" s="54">
        <v>0</v>
      </c>
      <c r="H13" s="54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</v>
      </c>
      <c r="D14" s="53">
        <v>5467.9332752256487</v>
      </c>
      <c r="E14" s="8">
        <v>1</v>
      </c>
      <c r="F14" s="54">
        <v>0</v>
      </c>
      <c r="G14" s="54">
        <v>0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</v>
      </c>
      <c r="D15" s="53">
        <v>4682.8053827082549</v>
      </c>
      <c r="E15" s="8">
        <v>0.49549020842560615</v>
      </c>
      <c r="F15" s="8">
        <v>0.50450979157439391</v>
      </c>
      <c r="G15" s="54">
        <v>0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</v>
      </c>
      <c r="D16" s="53">
        <v>9409.4142306025333</v>
      </c>
      <c r="E16" s="8">
        <v>0.34771632165022909</v>
      </c>
      <c r="F16" s="8">
        <v>0.65228367834977097</v>
      </c>
      <c r="G16" s="54">
        <v>0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4</v>
      </c>
      <c r="D17" s="53">
        <v>7664.9821306828135</v>
      </c>
      <c r="E17" s="8">
        <v>0.51606086820159425</v>
      </c>
      <c r="F17" s="8">
        <v>0.48393913179840581</v>
      </c>
      <c r="G17" s="54">
        <v>0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10</v>
      </c>
      <c r="D18" s="53">
        <v>11069.986833834324</v>
      </c>
      <c r="E18" s="8">
        <v>0.48527437827341385</v>
      </c>
      <c r="F18" s="8">
        <v>0.51472562172658609</v>
      </c>
      <c r="G18" s="54">
        <v>0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13</v>
      </c>
      <c r="D19" s="53">
        <v>19541.869397651117</v>
      </c>
      <c r="E19" s="8">
        <v>0.52956371240110856</v>
      </c>
      <c r="F19" s="8">
        <v>0.47043628759889144</v>
      </c>
      <c r="G19" s="54">
        <v>0</v>
      </c>
      <c r="H19" s="54"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</v>
      </c>
      <c r="D20" s="53">
        <v>5957.1125618594397</v>
      </c>
      <c r="E20" s="8">
        <v>0.60850668925405993</v>
      </c>
      <c r="F20" s="8">
        <v>0.39149331074594007</v>
      </c>
      <c r="G20" s="54">
        <v>0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28</v>
      </c>
      <c r="D22" s="53">
        <v>39524.795696376874</v>
      </c>
      <c r="E22" s="8">
        <v>0.54511822992230241</v>
      </c>
      <c r="F22" s="8">
        <v>0.45488177007769776</v>
      </c>
      <c r="G22" s="54">
        <v>0</v>
      </c>
      <c r="H22" s="54"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</v>
      </c>
      <c r="D23" s="53">
        <v>4709.1552276508128</v>
      </c>
      <c r="E23" s="8">
        <v>0.3727843544092409</v>
      </c>
      <c r="F23" s="8">
        <v>0.62721564559075915</v>
      </c>
      <c r="G23" s="54">
        <v>0</v>
      </c>
      <c r="H23" s="54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8</v>
      </c>
      <c r="D24" s="53">
        <v>8451.9094308967924</v>
      </c>
      <c r="E24" s="8">
        <v>0.33067478888457807</v>
      </c>
      <c r="F24" s="8">
        <v>0.66932521111542187</v>
      </c>
      <c r="G24" s="54">
        <v>0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14</v>
      </c>
      <c r="D25" s="53">
        <v>24395.429409831435</v>
      </c>
      <c r="E25" s="8">
        <v>0.54339986411973673</v>
      </c>
      <c r="F25" s="8">
        <v>0.45660013588026332</v>
      </c>
      <c r="G25" s="54">
        <v>0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</v>
      </c>
      <c r="D26" s="53">
        <v>5429.4995214400233</v>
      </c>
      <c r="E26" s="8">
        <v>0.66763737787965249</v>
      </c>
      <c r="F26" s="8">
        <v>0.33236262212034762</v>
      </c>
      <c r="G26" s="54">
        <v>0</v>
      </c>
      <c r="H26" s="54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</v>
      </c>
      <c r="D27" s="53">
        <v>5957.1125618594397</v>
      </c>
      <c r="E27" s="8">
        <v>0.60850668925405993</v>
      </c>
      <c r="F27" s="8">
        <v>0.39149331074594007</v>
      </c>
      <c r="G27" s="54">
        <v>0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</v>
      </c>
      <c r="D28" s="53">
        <v>6338.9741289693875</v>
      </c>
      <c r="E28" s="8">
        <v>0.34298502125622549</v>
      </c>
      <c r="F28" s="8">
        <v>0.65701497874377468</v>
      </c>
      <c r="G28" s="54">
        <v>0</v>
      </c>
      <c r="H28" s="54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10</v>
      </c>
      <c r="D29" s="53">
        <v>10770.246052269082</v>
      </c>
      <c r="E29" s="8">
        <v>0.41055583340143537</v>
      </c>
      <c r="F29" s="8">
        <v>0.58944416659856447</v>
      </c>
      <c r="G29" s="54">
        <v>0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13</v>
      </c>
      <c r="D30" s="53">
        <v>16086.736671308601</v>
      </c>
      <c r="E30" s="8">
        <v>0.54235911164616579</v>
      </c>
      <c r="F30" s="8">
        <v>0.4576408883538341</v>
      </c>
      <c r="G30" s="54">
        <v>0</v>
      </c>
      <c r="H30" s="54"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</v>
      </c>
      <c r="D31" s="53">
        <v>11037.994071480623</v>
      </c>
      <c r="E31" s="8">
        <v>0.72299706605115144</v>
      </c>
      <c r="F31" s="8">
        <v>0.27700293394884862</v>
      </c>
      <c r="G31" s="54">
        <v>0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</v>
      </c>
      <c r="D32" s="53">
        <v>23760.715649858921</v>
      </c>
      <c r="E32" s="8">
        <v>0.34870853441120486</v>
      </c>
      <c r="F32" s="8">
        <v>0.65129146558879503</v>
      </c>
      <c r="G32" s="54">
        <v>0</v>
      </c>
      <c r="H32" s="54"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13</v>
      </c>
      <c r="D33" s="53">
        <v>20473.235274168779</v>
      </c>
      <c r="E33" s="8">
        <v>0.73342691213654598</v>
      </c>
      <c r="F33" s="8">
        <v>0.26657308786345357</v>
      </c>
      <c r="G33" s="54">
        <v>0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</v>
      </c>
      <c r="D34" s="53">
        <v>11235.224860750493</v>
      </c>
      <c r="E34" s="8">
        <v>0.27915414137912559</v>
      </c>
      <c r="F34" s="8">
        <v>0.72084585862087436</v>
      </c>
      <c r="G34" s="54">
        <v>0</v>
      </c>
      <c r="H34" s="54">
        <v>0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10</v>
      </c>
      <c r="D35" s="53">
        <v>17213.802487782668</v>
      </c>
      <c r="E35" s="8">
        <v>0.66458519597751986</v>
      </c>
      <c r="F35" s="8">
        <v>0.33541480402248025</v>
      </c>
      <c r="G35" s="54">
        <v>0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11</v>
      </c>
      <c r="D36" s="53">
        <v>12395.593855008272</v>
      </c>
      <c r="E36" s="8">
        <v>0.51427890747287486</v>
      </c>
      <c r="F36" s="8">
        <v>0.48572109252712503</v>
      </c>
      <c r="G36" s="54">
        <v>0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3</v>
      </c>
      <c r="D37" s="53">
        <v>3389.3297204862579</v>
      </c>
      <c r="E37" s="8">
        <v>0.6933511752785293</v>
      </c>
      <c r="F37" s="8">
        <v>0.30664882472147054</v>
      </c>
      <c r="G37" s="54">
        <v>0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</v>
      </c>
      <c r="D38" s="53">
        <v>1121.0830566025725</v>
      </c>
      <c r="E38" s="8">
        <v>1</v>
      </c>
      <c r="F38" s="54">
        <v>0</v>
      </c>
      <c r="G38" s="54">
        <v>0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5</v>
      </c>
      <c r="D39" s="53">
        <v>7192.191995762365</v>
      </c>
      <c r="E39" s="8">
        <v>0.2802033780228666</v>
      </c>
      <c r="F39" s="8">
        <v>0.71979662197713334</v>
      </c>
      <c r="G39" s="54">
        <v>0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</v>
      </c>
      <c r="D40" s="53">
        <v>2921.9498083855565</v>
      </c>
      <c r="E40" s="54">
        <v>0</v>
      </c>
      <c r="F40" s="8">
        <v>1</v>
      </c>
      <c r="G40" s="54">
        <v>0</v>
      </c>
      <c r="H40" s="54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5</v>
      </c>
      <c r="D41" s="53">
        <v>11285.426960831905</v>
      </c>
      <c r="E41" s="8">
        <v>0.81485225566548936</v>
      </c>
      <c r="F41" s="8">
        <v>0.18514774433451067</v>
      </c>
      <c r="G41" s="54">
        <v>0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5</v>
      </c>
      <c r="D42" s="53">
        <v>5928.3755269507656</v>
      </c>
      <c r="E42" s="8">
        <v>0.37853247900333215</v>
      </c>
      <c r="F42" s="8">
        <v>0.62146752099666791</v>
      </c>
      <c r="G42" s="54">
        <v>0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4</v>
      </c>
      <c r="D43" s="53">
        <v>4155.1429802972216</v>
      </c>
      <c r="E43" s="8">
        <v>0.28322889093781456</v>
      </c>
      <c r="F43" s="8">
        <v>0.71677110906218555</v>
      </c>
      <c r="G43" s="54">
        <v>0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6</v>
      </c>
      <c r="D44" s="53">
        <v>7273.941020659614</v>
      </c>
      <c r="E44" s="8">
        <v>0.71459693066938701</v>
      </c>
      <c r="F44" s="8">
        <v>0.28540306933061294</v>
      </c>
      <c r="G44" s="54">
        <v>0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</v>
      </c>
      <c r="D45" s="53">
        <v>966.50985405143444</v>
      </c>
      <c r="E45" s="54">
        <v>0</v>
      </c>
      <c r="F45" s="8">
        <v>1</v>
      </c>
      <c r="G45" s="54">
        <v>0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</v>
      </c>
      <c r="D46" s="53">
        <v>2384.3427143558729</v>
      </c>
      <c r="E46" s="8">
        <v>0.56410042519351655</v>
      </c>
      <c r="F46" s="8">
        <v>0.43589957480648339</v>
      </c>
      <c r="G46" s="54">
        <v>0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</v>
      </c>
      <c r="D47" s="53">
        <v>1004.9870061303849</v>
      </c>
      <c r="E47" s="8">
        <v>1</v>
      </c>
      <c r="F47" s="54">
        <v>0</v>
      </c>
      <c r="G47" s="54">
        <v>0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</v>
      </c>
      <c r="D48" s="53">
        <v>1361.6293251389461</v>
      </c>
      <c r="E48" s="8">
        <v>1</v>
      </c>
      <c r="F48" s="54">
        <v>0</v>
      </c>
      <c r="G48" s="54">
        <v>0</v>
      </c>
      <c r="H48" s="54">
        <v>0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31</v>
      </c>
      <c r="D49" s="53">
        <v>42872.321598888739</v>
      </c>
      <c r="E49" s="8">
        <v>0.51174174656387261</v>
      </c>
      <c r="F49" s="8">
        <v>0.48825825343612761</v>
      </c>
      <c r="G49" s="54">
        <v>0</v>
      </c>
      <c r="H49" s="54">
        <v>0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4</v>
      </c>
      <c r="D50" s="53">
        <v>6329.7682973700057</v>
      </c>
      <c r="E50" s="8">
        <v>0.34100360789395351</v>
      </c>
      <c r="F50" s="8">
        <v>0.65899639210604644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28</v>
      </c>
      <c r="D51" s="53">
        <v>37904.18262665769</v>
      </c>
      <c r="E51" s="8">
        <v>0.55779364618185645</v>
      </c>
      <c r="F51" s="8">
        <v>0.4422063538181436</v>
      </c>
      <c r="G51" s="54">
        <v>0</v>
      </c>
      <c r="H51" s="54">
        <v>0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</v>
      </c>
      <c r="D52" s="53">
        <v>8545.834989810146</v>
      </c>
      <c r="E52" s="8">
        <v>0.72354706468933616</v>
      </c>
      <c r="F52" s="8">
        <v>0.27645293531066378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27</v>
      </c>
      <c r="D53" s="53">
        <v>35688.115934217545</v>
      </c>
      <c r="E53" s="8">
        <v>0.4796518894065025</v>
      </c>
      <c r="F53" s="8">
        <v>0.52034811059349761</v>
      </c>
      <c r="G53" s="54">
        <v>0</v>
      </c>
      <c r="H53" s="54">
        <v>0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29</v>
      </c>
      <c r="D54" s="53">
        <v>40386.436978751728</v>
      </c>
      <c r="E54" s="8">
        <v>0.51182404470537535</v>
      </c>
      <c r="F54" s="8">
        <v>0.48817595529462471</v>
      </c>
      <c r="G54" s="54">
        <v>0</v>
      </c>
      <c r="H54" s="54">
        <v>0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3</v>
      </c>
      <c r="D55" s="53">
        <v>3847.5139452759613</v>
      </c>
      <c r="E55" s="8">
        <v>0.6836717348168535</v>
      </c>
      <c r="F55" s="8">
        <v>0.31632826518314644</v>
      </c>
      <c r="G55" s="54">
        <v>0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2</v>
      </c>
      <c r="D56" s="53">
        <v>5273.6234351502699</v>
      </c>
      <c r="E56" s="8">
        <v>0.76320200809823835</v>
      </c>
      <c r="F56" s="8">
        <v>0.23679799190176173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26</v>
      </c>
      <c r="D57" s="53">
        <v>32630.559191507418</v>
      </c>
      <c r="E57" s="8">
        <v>0.52459634959798451</v>
      </c>
      <c r="F57" s="8">
        <v>0.4754036504020156</v>
      </c>
      <c r="G57" s="54">
        <v>0</v>
      </c>
      <c r="H57" s="54">
        <v>0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</v>
      </c>
      <c r="D58" s="53">
        <v>3057.5567427101296</v>
      </c>
      <c r="E58" s="54">
        <v>0</v>
      </c>
      <c r="F58" s="8">
        <v>1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3</v>
      </c>
      <c r="D59" s="53">
        <v>3272.2115546598761</v>
      </c>
      <c r="E59" s="8">
        <v>0.65963761525813014</v>
      </c>
      <c r="F59" s="8">
        <v>0.34036238474186981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3</v>
      </c>
      <c r="D60" s="53">
        <v>3272.2115546598761</v>
      </c>
      <c r="E60" s="8">
        <v>0.65963761525813014</v>
      </c>
      <c r="F60" s="8">
        <v>0.34036238474186981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29</v>
      </c>
      <c r="D61" s="53">
        <v>40961.739369367817</v>
      </c>
      <c r="E61" s="8">
        <v>0.51615757920371419</v>
      </c>
      <c r="F61" s="8">
        <v>0.48384242079628575</v>
      </c>
      <c r="G61" s="54">
        <v>0</v>
      </c>
      <c r="H61" s="54">
        <v>0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0</v>
      </c>
      <c r="D62" s="53">
        <v>0</v>
      </c>
      <c r="E62" s="54">
        <v>0</v>
      </c>
      <c r="F62" s="54">
        <v>0</v>
      </c>
      <c r="G62" s="54">
        <v>0</v>
      </c>
      <c r="H62" s="54">
        <v>0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32</v>
      </c>
      <c r="D63" s="53">
        <v>44233.950924027697</v>
      </c>
      <c r="E63" s="8">
        <v>0.52677153120286169</v>
      </c>
      <c r="F63" s="8">
        <v>0.47322846879713831</v>
      </c>
      <c r="G63" s="54">
        <v>0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0</v>
      </c>
      <c r="D64" s="53">
        <v>0</v>
      </c>
      <c r="E64" s="54">
        <v>0</v>
      </c>
      <c r="F64" s="54">
        <v>0</v>
      </c>
      <c r="G64" s="54">
        <v>0</v>
      </c>
      <c r="H64" s="54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32</v>
      </c>
      <c r="D65" s="53">
        <v>44233.950924027697</v>
      </c>
      <c r="E65" s="8">
        <v>0.52677153120286169</v>
      </c>
      <c r="F65" s="8">
        <v>0.47322846879713831</v>
      </c>
      <c r="G65" s="54">
        <v>0</v>
      </c>
      <c r="H65" s="54">
        <v>0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18</v>
      </c>
      <c r="D66" s="53">
        <v>28506.854262298104</v>
      </c>
      <c r="E66" s="8">
        <v>0.65784197440420011</v>
      </c>
      <c r="F66" s="8">
        <v>0.34215802559579989</v>
      </c>
      <c r="G66" s="54">
        <v>0</v>
      </c>
      <c r="H66" s="54">
        <v>0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14</v>
      </c>
      <c r="D67" s="53">
        <v>15727.096661729589</v>
      </c>
      <c r="E67" s="8">
        <v>0.28919392213738365</v>
      </c>
      <c r="F67" s="8">
        <v>0.71080607786261618</v>
      </c>
      <c r="G67" s="54">
        <v>0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14</v>
      </c>
      <c r="D68" s="53">
        <v>14673.136457498293</v>
      </c>
      <c r="E68" s="8">
        <v>0.41557304296368536</v>
      </c>
      <c r="F68" s="8">
        <v>0.58442695703631453</v>
      </c>
      <c r="G68" s="54">
        <v>0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0</v>
      </c>
      <c r="D69" s="53">
        <v>0</v>
      </c>
      <c r="E69" s="54">
        <v>0</v>
      </c>
      <c r="F69" s="54">
        <v>0</v>
      </c>
      <c r="G69" s="54">
        <v>0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</v>
      </c>
      <c r="D70" s="53">
        <v>1361.6293251389461</v>
      </c>
      <c r="E70" s="8">
        <v>1</v>
      </c>
      <c r="F70" s="54">
        <v>0</v>
      </c>
      <c r="G70" s="54">
        <v>0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4</v>
      </c>
      <c r="D71" s="53">
        <v>7437.4375955958676</v>
      </c>
      <c r="E71" s="8">
        <v>0.70498366130427792</v>
      </c>
      <c r="F71" s="8">
        <v>0.29501633869572208</v>
      </c>
      <c r="G71" s="54">
        <v>0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0</v>
      </c>
      <c r="D72" s="53">
        <v>0</v>
      </c>
      <c r="E72" s="54">
        <v>0</v>
      </c>
      <c r="F72" s="54">
        <v>0</v>
      </c>
      <c r="G72" s="54">
        <v>0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11</v>
      </c>
      <c r="D73" s="53">
        <v>18033.226471505914</v>
      </c>
      <c r="E73" s="8">
        <v>0.4364168396643146</v>
      </c>
      <c r="F73" s="8">
        <v>0.56358316033568534</v>
      </c>
      <c r="G73" s="54">
        <v>0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</v>
      </c>
      <c r="D74" s="53">
        <v>2728.5210742886748</v>
      </c>
      <c r="E74" s="8">
        <v>1</v>
      </c>
      <c r="F74" s="54">
        <v>0</v>
      </c>
      <c r="G74" s="54">
        <v>0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51" display="Vissza" xr:uid="{84FB327A-3DB4-4498-85BA-A7F96CDC647C}"/>
  </hyperlinks>
  <pageMargins left="0.75" right="0.75" top="1" bottom="1" header="0.5" footer="0.5"/>
  <pageSetup orientation="portrait" horizontalDpi="300" verticalDpi="300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54A6A-725D-4BD6-9A74-3B61AE0F8D26}">
  <sheetPr codeName="Munka13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433</v>
      </c>
      <c r="D1" s="65"/>
      <c r="E1" s="65"/>
      <c r="F1" s="65"/>
      <c r="G1" s="65"/>
      <c r="H1" s="65"/>
      <c r="I1" s="65"/>
    </row>
    <row r="2" spans="1:44" ht="59.1" customHeight="1" x14ac:dyDescent="0.2">
      <c r="A2" s="67"/>
      <c r="B2" s="67"/>
      <c r="C2" s="66" t="s">
        <v>1</v>
      </c>
      <c r="D2" s="66"/>
      <c r="E2" s="4" t="s">
        <v>434</v>
      </c>
      <c r="F2" s="4" t="s">
        <v>435</v>
      </c>
      <c r="G2" s="4" t="s">
        <v>436</v>
      </c>
      <c r="H2" s="4" t="s">
        <v>92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2819</v>
      </c>
      <c r="D4" s="53">
        <v>3779182.2704239804</v>
      </c>
      <c r="E4" s="8">
        <v>7.1055916953919451E-3</v>
      </c>
      <c r="F4" s="8">
        <v>1.2350265430396185E-2</v>
      </c>
      <c r="G4" s="8">
        <v>2.2862246102263164E-3</v>
      </c>
      <c r="H4" s="8">
        <v>0.98303471344688331</v>
      </c>
      <c r="I4" s="8">
        <v>1.7835570458050441E-3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939</v>
      </c>
      <c r="D5" s="53">
        <v>1269361.6171667627</v>
      </c>
      <c r="E5" s="8">
        <v>2.9268260433302096E-3</v>
      </c>
      <c r="F5" s="8">
        <v>8.4053885165371409E-3</v>
      </c>
      <c r="G5" s="8">
        <v>3.4041779665194751E-3</v>
      </c>
      <c r="H5" s="8">
        <v>0.99080807254556413</v>
      </c>
      <c r="I5" s="8">
        <v>7.8653893789907832E-4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855</v>
      </c>
      <c r="D6" s="53">
        <v>1072684.170548965</v>
      </c>
      <c r="E6" s="8">
        <v>1.0230554057881419E-2</v>
      </c>
      <c r="F6" s="8">
        <v>1.2357213596825671E-2</v>
      </c>
      <c r="G6" s="8">
        <v>1.870633201712312E-3</v>
      </c>
      <c r="H6" s="8">
        <v>0.97925800438085009</v>
      </c>
      <c r="I6" s="8">
        <v>1.3095077952419787E-3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613</v>
      </c>
      <c r="D7" s="53">
        <v>843279.85292755987</v>
      </c>
      <c r="E7" s="8">
        <v>1.1176002508572003E-2</v>
      </c>
      <c r="F7" s="8">
        <v>1.5116362745437397E-2</v>
      </c>
      <c r="G7" s="8">
        <v>1.444872644561225E-3</v>
      </c>
      <c r="H7" s="8">
        <v>0.98017091077077401</v>
      </c>
      <c r="I7" s="8">
        <v>2.32065211221644E-3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412</v>
      </c>
      <c r="D8" s="53">
        <v>593856.6297806995</v>
      </c>
      <c r="E8" s="8">
        <v>4.6130231332094434E-3</v>
      </c>
      <c r="F8" s="8">
        <v>1.6841969117749815E-2</v>
      </c>
      <c r="G8" s="8">
        <v>1.8420204373045957E-3</v>
      </c>
      <c r="H8" s="8">
        <v>0.97730774101896212</v>
      </c>
      <c r="I8" s="8">
        <v>4.0082694259834222E-3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2114</v>
      </c>
      <c r="D9" s="53">
        <v>2724603.7508376604</v>
      </c>
      <c r="E9" s="8">
        <v>5.4423041367048204E-3</v>
      </c>
      <c r="F9" s="8">
        <v>8.9650950607145872E-3</v>
      </c>
      <c r="G9" s="8">
        <v>2.3224410049128546E-3</v>
      </c>
      <c r="H9" s="8">
        <v>0.98543658118224142</v>
      </c>
      <c r="I9" s="8">
        <v>2.0724081860253409E-3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705</v>
      </c>
      <c r="D10" s="53">
        <v>1054578.5195863298</v>
      </c>
      <c r="E10" s="8">
        <v>1.1402853053321121E-2</v>
      </c>
      <c r="F10" s="8">
        <v>2.109617454494634E-2</v>
      </c>
      <c r="G10" s="8">
        <v>2.1926561153517124E-3</v>
      </c>
      <c r="H10" s="8">
        <v>0.97682926006505544</v>
      </c>
      <c r="I10" s="8">
        <v>1.0372826949992973E-3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452</v>
      </c>
      <c r="D11" s="53">
        <v>637052.73707544361</v>
      </c>
      <c r="E11" s="8">
        <v>3.3118428649083639E-3</v>
      </c>
      <c r="F11" s="8">
        <v>8.8740285033598962E-3</v>
      </c>
      <c r="G11" s="8">
        <v>1.4288636718548587E-3</v>
      </c>
      <c r="H11" s="8">
        <v>0.98955875063709287</v>
      </c>
      <c r="I11" s="8">
        <v>1.5672208595470885E-3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756</v>
      </c>
      <c r="D12" s="53">
        <v>951188.08218012319</v>
      </c>
      <c r="E12" s="8">
        <v>1.1683201075298395E-2</v>
      </c>
      <c r="F12" s="8">
        <v>9.0074573326992969E-3</v>
      </c>
      <c r="G12" s="8">
        <v>2.1095708219777123E-3</v>
      </c>
      <c r="H12" s="8">
        <v>0.97850870858804417</v>
      </c>
      <c r="I12" s="8">
        <v>2.3841251258845597E-3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679</v>
      </c>
      <c r="D13" s="53">
        <v>1026427.0925568501</v>
      </c>
      <c r="E13" s="8">
        <v>1.1715594784308381E-2</v>
      </c>
      <c r="F13" s="8">
        <v>2.0548998588317591E-2</v>
      </c>
      <c r="G13" s="8">
        <v>2.252793263990594E-3</v>
      </c>
      <c r="H13" s="8">
        <v>0.97731953770263336</v>
      </c>
      <c r="I13" s="8">
        <v>1.0657318545245732E-3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202</v>
      </c>
      <c r="D14" s="53">
        <v>258414.79834646214</v>
      </c>
      <c r="E14" s="54">
        <v>0</v>
      </c>
      <c r="F14" s="8">
        <v>1.4116289197679559E-2</v>
      </c>
      <c r="G14" s="54">
        <v>0</v>
      </c>
      <c r="H14" s="8">
        <v>0.98588371080232051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487</v>
      </c>
      <c r="D15" s="53">
        <v>632308.88009132177</v>
      </c>
      <c r="E15" s="8">
        <v>2.5389206576411235E-3</v>
      </c>
      <c r="F15" s="8">
        <v>7.9332325881476158E-3</v>
      </c>
      <c r="G15" s="8">
        <v>5.3943119305064928E-3</v>
      </c>
      <c r="H15" s="8">
        <v>0.99206676741185229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243</v>
      </c>
      <c r="D16" s="53">
        <v>273790.68017378723</v>
      </c>
      <c r="E16" s="54">
        <v>0</v>
      </c>
      <c r="F16" s="8">
        <v>9.8496180352645266E-3</v>
      </c>
      <c r="G16" s="54">
        <v>0</v>
      </c>
      <c r="H16" s="8">
        <v>0.98145637758497839</v>
      </c>
      <c r="I16" s="8">
        <v>8.6940043797569273E-3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329</v>
      </c>
      <c r="D17" s="53">
        <v>471703.8697016674</v>
      </c>
      <c r="E17" s="8">
        <v>6.7160778491555332E-3</v>
      </c>
      <c r="F17" s="8">
        <v>1.0780048693905843E-2</v>
      </c>
      <c r="G17" s="54">
        <v>0</v>
      </c>
      <c r="H17" s="8">
        <v>0.98921995130609441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613</v>
      </c>
      <c r="D18" s="53">
        <v>865509.48520546162</v>
      </c>
      <c r="E18" s="8">
        <v>9.3180087253825865E-3</v>
      </c>
      <c r="F18" s="8">
        <v>3.6723038589254937E-3</v>
      </c>
      <c r="G18" s="54">
        <v>0</v>
      </c>
      <c r="H18" s="8">
        <v>0.98905903010876384</v>
      </c>
      <c r="I18" s="8">
        <v>1.6229611658537626E-3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1129</v>
      </c>
      <c r="D19" s="53">
        <v>1466226.1147767177</v>
      </c>
      <c r="E19" s="8">
        <v>7.0354193964391985E-3</v>
      </c>
      <c r="F19" s="8">
        <v>1.6221133028289755E-2</v>
      </c>
      <c r="G19" s="8">
        <v>5.0617210041302664E-3</v>
      </c>
      <c r="H19" s="8">
        <v>0.97873200087898615</v>
      </c>
      <c r="I19" s="8">
        <v>3.0504406616094974E-3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714</v>
      </c>
      <c r="D20" s="53">
        <v>929896.86507591279</v>
      </c>
      <c r="E20" s="8">
        <v>5.7049183217625261E-3</v>
      </c>
      <c r="F20" s="8">
        <v>1.5729325836687721E-2</v>
      </c>
      <c r="G20" s="8">
        <v>1.3102872339559688E-3</v>
      </c>
      <c r="H20" s="8">
        <v>0.98023790463072513</v>
      </c>
      <c r="I20" s="8">
        <v>9.2812779074223075E-4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34</v>
      </c>
      <c r="D21" s="53">
        <v>45845.935664223718</v>
      </c>
      <c r="E21" s="54">
        <v>0</v>
      </c>
      <c r="F21" s="54">
        <v>0</v>
      </c>
      <c r="G21" s="54">
        <v>0</v>
      </c>
      <c r="H21" s="8">
        <v>1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2379</v>
      </c>
      <c r="D22" s="53">
        <v>3164699.1057813382</v>
      </c>
      <c r="E22" s="8">
        <v>6.2104332901230866E-3</v>
      </c>
      <c r="F22" s="8">
        <v>1.3465953400804193E-2</v>
      </c>
      <c r="G22" s="8">
        <v>2.4456867446551417E-3</v>
      </c>
      <c r="H22" s="8">
        <v>0.98363783450636211</v>
      </c>
      <c r="I22" s="8">
        <v>1.6860051158994168E-3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440</v>
      </c>
      <c r="D23" s="53">
        <v>614483.16464264016</v>
      </c>
      <c r="E23" s="8">
        <v>1.1715818903706977E-2</v>
      </c>
      <c r="F23" s="8">
        <v>6.6042711941918875E-3</v>
      </c>
      <c r="G23" s="8">
        <v>1.4649658625983551E-3</v>
      </c>
      <c r="H23" s="8">
        <v>0.97992853123159118</v>
      </c>
      <c r="I23" s="8">
        <v>2.2859670760605115E-3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568</v>
      </c>
      <c r="D24" s="53">
        <v>769517.18987465871</v>
      </c>
      <c r="E24" s="8">
        <v>5.3430021728346567E-3</v>
      </c>
      <c r="F24" s="8">
        <v>5.0933559672279556E-3</v>
      </c>
      <c r="G24" s="54">
        <v>0</v>
      </c>
      <c r="H24" s="8">
        <v>0.99369404188774479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527</v>
      </c>
      <c r="D25" s="53">
        <v>834485.25407676829</v>
      </c>
      <c r="E25" s="8">
        <v>1.7068352723982452E-2</v>
      </c>
      <c r="F25" s="8">
        <v>2.2272640061791235E-2</v>
      </c>
      <c r="G25" s="8">
        <v>4.0873955758696174E-3</v>
      </c>
      <c r="H25" s="8">
        <v>0.97018846171919126</v>
      </c>
      <c r="I25" s="8">
        <v>1.6832991072090555E-3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973</v>
      </c>
      <c r="D26" s="53">
        <v>1175324.0834938944</v>
      </c>
      <c r="E26" s="8">
        <v>2.7171397752731221E-3</v>
      </c>
      <c r="F26" s="8">
        <v>8.1183044118934896E-3</v>
      </c>
      <c r="G26" s="8">
        <v>3.412468307809201E-3</v>
      </c>
      <c r="H26" s="8">
        <v>0.98637961428247001</v>
      </c>
      <c r="I26" s="8">
        <v>3.8054489161259901E-3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751</v>
      </c>
      <c r="D27" s="53">
        <v>999855.7429786647</v>
      </c>
      <c r="E27" s="8">
        <v>5.3057510547642175E-3</v>
      </c>
      <c r="F27" s="8">
        <v>1.4628761086793679E-2</v>
      </c>
      <c r="G27" s="8">
        <v>1.2186077839337307E-3</v>
      </c>
      <c r="H27" s="8">
        <v>0.98162063811678035</v>
      </c>
      <c r="I27" s="8">
        <v>8.6318764387939269E-4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630</v>
      </c>
      <c r="D28" s="53">
        <v>649915.43600666302</v>
      </c>
      <c r="E28" s="54">
        <v>0</v>
      </c>
      <c r="F28" s="8">
        <v>9.1002817512304789E-3</v>
      </c>
      <c r="G28" s="8">
        <v>1.3850984443053657E-3</v>
      </c>
      <c r="H28" s="8">
        <v>0.98818665761863889</v>
      </c>
      <c r="I28" s="8">
        <v>1.3279621858253341E-3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883</v>
      </c>
      <c r="D29" s="53">
        <v>870934.11870125786</v>
      </c>
      <c r="E29" s="8">
        <v>6.3962522485247779E-3</v>
      </c>
      <c r="F29" s="8">
        <v>2.2117761851525194E-2</v>
      </c>
      <c r="G29" s="8">
        <v>2.6693566210366222E-3</v>
      </c>
      <c r="H29" s="8">
        <v>0.9755661179265922</v>
      </c>
      <c r="I29" s="54">
        <v>0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964</v>
      </c>
      <c r="D30" s="53">
        <v>1228428.4401875346</v>
      </c>
      <c r="E30" s="8">
        <v>8.9405421632295229E-3</v>
      </c>
      <c r="F30" s="8">
        <v>9.1555196402125141E-3</v>
      </c>
      <c r="G30" s="8">
        <v>1.6314809201598461E-3</v>
      </c>
      <c r="H30" s="8">
        <v>0.98447941277595552</v>
      </c>
      <c r="I30" s="8">
        <v>2.8467158165873859E-3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342</v>
      </c>
      <c r="D31" s="53">
        <v>1029904.2755285306</v>
      </c>
      <c r="E31" s="8">
        <v>1.0000730962831115E-2</v>
      </c>
      <c r="F31" s="8">
        <v>9.951872882219253E-3</v>
      </c>
      <c r="G31" s="8">
        <v>3.3118333583880026E-3</v>
      </c>
      <c r="H31" s="8">
        <v>0.98437621372434625</v>
      </c>
      <c r="I31" s="8">
        <v>2.3112219544345349E-3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1813</v>
      </c>
      <c r="D32" s="53">
        <v>2516160.6679804339</v>
      </c>
      <c r="E32" s="8">
        <v>9.5945949003181097E-3</v>
      </c>
      <c r="F32" s="8">
        <v>1.2950166013950987E-2</v>
      </c>
      <c r="G32" s="8">
        <v>1.2807566679511372E-3</v>
      </c>
      <c r="H32" s="8">
        <v>0.98047600531295653</v>
      </c>
      <c r="I32" s="8">
        <v>2.678838140811685E-3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1006</v>
      </c>
      <c r="D33" s="53">
        <v>1263021.6024435523</v>
      </c>
      <c r="E33" s="8">
        <v>2.147060539158301E-3</v>
      </c>
      <c r="F33" s="8">
        <v>1.1155158196981612E-2</v>
      </c>
      <c r="G33" s="8">
        <v>4.289293191455182E-3</v>
      </c>
      <c r="H33" s="8">
        <v>0.98813210905355375</v>
      </c>
      <c r="I33" s="54">
        <v>0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815</v>
      </c>
      <c r="D34" s="53">
        <v>1010581.2399155447</v>
      </c>
      <c r="E34" s="8">
        <v>5.2592282752028938E-3</v>
      </c>
      <c r="F34" s="8">
        <v>1.7837984335932342E-2</v>
      </c>
      <c r="G34" s="8">
        <v>2.1772597066080628E-3</v>
      </c>
      <c r="H34" s="8">
        <v>0.97821308149242692</v>
      </c>
      <c r="I34" s="8">
        <v>1.0824424654630393E-3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583</v>
      </c>
      <c r="D35" s="53">
        <v>775196.15813244123</v>
      </c>
      <c r="E35" s="8">
        <v>4.9859893045402642E-3</v>
      </c>
      <c r="F35" s="8">
        <v>6.0229647295698E-3</v>
      </c>
      <c r="G35" s="8">
        <v>2.7330228979096042E-3</v>
      </c>
      <c r="H35" s="8">
        <v>0.98834671304128074</v>
      </c>
      <c r="I35" s="8">
        <v>3.0706258636550889E-3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709</v>
      </c>
      <c r="D36" s="53">
        <v>946004.24626352184</v>
      </c>
      <c r="E36" s="8">
        <v>4.1899610062406424E-3</v>
      </c>
      <c r="F36" s="8">
        <v>1.1204778538728805E-2</v>
      </c>
      <c r="G36" s="8">
        <v>3.6055560523262946E-3</v>
      </c>
      <c r="H36" s="8">
        <v>0.98538994927392831</v>
      </c>
      <c r="I36" s="8">
        <v>9.1232478755768264E-4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712</v>
      </c>
      <c r="D37" s="53">
        <v>1047400.6261124805</v>
      </c>
      <c r="E37" s="8">
        <v>1.3089173069025954E-2</v>
      </c>
      <c r="F37" s="8">
        <v>1.2772977496135903E-2</v>
      </c>
      <c r="G37" s="8">
        <v>8.6906718438895902E-4</v>
      </c>
      <c r="H37" s="8">
        <v>0.98162813230187296</v>
      </c>
      <c r="I37" s="8">
        <v>2.2943375833772697E-3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268</v>
      </c>
      <c r="D38" s="53">
        <v>320260.14357593714</v>
      </c>
      <c r="E38" s="54">
        <v>0</v>
      </c>
      <c r="F38" s="8">
        <v>1.9480370875706639E-2</v>
      </c>
      <c r="G38" s="54">
        <v>0</v>
      </c>
      <c r="H38" s="8">
        <v>0.97710398071837357</v>
      </c>
      <c r="I38" s="8">
        <v>3.4156484059200544E-3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317</v>
      </c>
      <c r="D39" s="53">
        <v>401691.99040450022</v>
      </c>
      <c r="E39" s="8">
        <v>5.8131460307501793E-3</v>
      </c>
      <c r="F39" s="8">
        <v>1.77867469555032E-2</v>
      </c>
      <c r="G39" s="8">
        <v>5.4775745259606776E-3</v>
      </c>
      <c r="H39" s="8">
        <v>0.97949003208163088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234</v>
      </c>
      <c r="D40" s="53">
        <v>293051.03022491897</v>
      </c>
      <c r="E40" s="8">
        <v>1.0168137711245598E-2</v>
      </c>
      <c r="F40" s="8">
        <v>1.5844176228602007E-2</v>
      </c>
      <c r="G40" s="54">
        <v>0</v>
      </c>
      <c r="H40" s="8">
        <v>0.97800356185180048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284</v>
      </c>
      <c r="D41" s="53">
        <v>379157.25845260819</v>
      </c>
      <c r="E41" s="8">
        <v>2.8591564713757859E-3</v>
      </c>
      <c r="F41" s="54">
        <v>0</v>
      </c>
      <c r="G41" s="8">
        <v>2.3742044739343692E-3</v>
      </c>
      <c r="H41" s="8">
        <v>0.99476663905468987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295</v>
      </c>
      <c r="D42" s="53">
        <v>391616.97539001936</v>
      </c>
      <c r="E42" s="8">
        <v>7.1014537136074732E-3</v>
      </c>
      <c r="F42" s="8">
        <v>1.1922310350004043E-2</v>
      </c>
      <c r="G42" s="8">
        <v>3.1112849232114697E-3</v>
      </c>
      <c r="H42" s="8">
        <v>0.98199946137555283</v>
      </c>
      <c r="I42" s="8">
        <v>6.0782282744431789E-3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320</v>
      </c>
      <c r="D43" s="53">
        <v>430838.57847546856</v>
      </c>
      <c r="E43" s="54">
        <v>0</v>
      </c>
      <c r="F43" s="8">
        <v>1.4303461800213827E-2</v>
      </c>
      <c r="G43" s="8">
        <v>7.9168196768990753E-3</v>
      </c>
      <c r="H43" s="8">
        <v>0.98369332129647413</v>
      </c>
      <c r="I43" s="8">
        <v>2.0032169033121416E-3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252</v>
      </c>
      <c r="D44" s="53">
        <v>335455.76263755135</v>
      </c>
      <c r="E44" s="8">
        <v>4.2486097708539367E-3</v>
      </c>
      <c r="F44" s="8">
        <v>5.1181309560304625E-3</v>
      </c>
      <c r="G44" s="54">
        <v>0</v>
      </c>
      <c r="H44" s="8">
        <v>0.99063325927311552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281</v>
      </c>
      <c r="D45" s="53">
        <v>366043.07340394967</v>
      </c>
      <c r="E45" s="8">
        <v>1.5618145815584815E-2</v>
      </c>
      <c r="F45" s="8">
        <v>2.0083172295018367E-2</v>
      </c>
      <c r="G45" s="54">
        <v>0</v>
      </c>
      <c r="H45" s="8">
        <v>0.97736762444756176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296</v>
      </c>
      <c r="D46" s="53">
        <v>409119.45961504284</v>
      </c>
      <c r="E46" s="8">
        <v>1.5056096955913135E-2</v>
      </c>
      <c r="F46" s="8">
        <v>1.9156349625067553E-2</v>
      </c>
      <c r="G46" s="54">
        <v>0</v>
      </c>
      <c r="H46" s="8">
        <v>0.97741020752553032</v>
      </c>
      <c r="I46" s="8">
        <v>3.4334428494021633E-3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272</v>
      </c>
      <c r="D47" s="53">
        <v>451947.99824398797</v>
      </c>
      <c r="E47" s="8">
        <v>9.6724667700838641E-3</v>
      </c>
      <c r="F47" s="8">
        <v>2.0140846216811737E-3</v>
      </c>
      <c r="G47" s="8">
        <v>2.0140846216811737E-3</v>
      </c>
      <c r="H47" s="8">
        <v>0.98811842434558561</v>
      </c>
      <c r="I47" s="8">
        <v>2.2091088843305511E-3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836</v>
      </c>
      <c r="D48" s="53">
        <v>1084285.3004549635</v>
      </c>
      <c r="E48" s="8">
        <v>1.2476368439133996E-2</v>
      </c>
      <c r="F48" s="8">
        <v>1.0298317899291429E-2</v>
      </c>
      <c r="G48" s="54">
        <v>0</v>
      </c>
      <c r="H48" s="8">
        <v>0.97912073463657079</v>
      </c>
      <c r="I48" s="8">
        <v>4.4115953540116871E-3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1983</v>
      </c>
      <c r="D49" s="53">
        <v>2694896.969969024</v>
      </c>
      <c r="E49" s="8">
        <v>4.9446726175350056E-3</v>
      </c>
      <c r="F49" s="8">
        <v>1.3175861573801715E-2</v>
      </c>
      <c r="G49" s="8">
        <v>3.2060815717469089E-3</v>
      </c>
      <c r="H49" s="8">
        <v>0.98460949338749293</v>
      </c>
      <c r="I49" s="8">
        <v>7.2617216676317117E-4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610</v>
      </c>
      <c r="D50" s="53">
        <v>712523.66603243235</v>
      </c>
      <c r="E50" s="54">
        <v>0</v>
      </c>
      <c r="F50" s="8">
        <v>1.0766016772058679E-2</v>
      </c>
      <c r="G50" s="8">
        <v>6.0504210603840617E-3</v>
      </c>
      <c r="H50" s="8">
        <v>0.98459794426087155</v>
      </c>
      <c r="I50" s="8">
        <v>3.3726467427025297E-3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8.7565424197014741E-3</v>
      </c>
      <c r="F51" s="8">
        <v>1.2718358135703883E-2</v>
      </c>
      <c r="G51" s="8">
        <v>1.4116313149400901E-3</v>
      </c>
      <c r="H51" s="8">
        <v>0.98267150413860183</v>
      </c>
      <c r="I51" s="8">
        <v>1.4143395480156495E-3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615</v>
      </c>
      <c r="D52" s="53">
        <v>733525.91095380776</v>
      </c>
      <c r="E52" s="54">
        <v>0</v>
      </c>
      <c r="F52" s="8">
        <v>2.3905862539692932E-3</v>
      </c>
      <c r="G52" s="8">
        <v>1.2272188969743979E-3</v>
      </c>
      <c r="H52" s="8">
        <v>0.99638219484905621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2204</v>
      </c>
      <c r="D53" s="53">
        <v>3045656.3594701719</v>
      </c>
      <c r="E53" s="8">
        <v>8.8169258073384771E-3</v>
      </c>
      <c r="F53" s="8">
        <v>1.4748987373526741E-2</v>
      </c>
      <c r="G53" s="8">
        <v>2.5412790348999974E-3</v>
      </c>
      <c r="H53" s="8">
        <v>0.97982006205523076</v>
      </c>
      <c r="I53" s="8">
        <v>2.2131148003081882E-3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2661</v>
      </c>
      <c r="D54" s="53">
        <v>3551695.80562136</v>
      </c>
      <c r="E54" s="8">
        <v>5.1816155042070482E-3</v>
      </c>
      <c r="F54" s="8">
        <v>9.3209427092032938E-3</v>
      </c>
      <c r="G54" s="8">
        <v>2.4326575208100387E-3</v>
      </c>
      <c r="H54" s="8">
        <v>0.98607366961948939</v>
      </c>
      <c r="I54" s="8">
        <v>1.8977940495714775E-3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158</v>
      </c>
      <c r="D55" s="53">
        <v>227486.46480261852</v>
      </c>
      <c r="E55" s="8">
        <v>3.7144205967567859E-2</v>
      </c>
      <c r="F55" s="8">
        <v>5.9646410333213613E-2</v>
      </c>
      <c r="G55" s="54">
        <v>0</v>
      </c>
      <c r="H55" s="8">
        <v>0.93558816360016539</v>
      </c>
      <c r="I55" s="54">
        <v>0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54">
        <v>0</v>
      </c>
      <c r="F56" s="54">
        <v>0</v>
      </c>
      <c r="G56" s="54">
        <v>0</v>
      </c>
      <c r="H56" s="8">
        <v>1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9.4075586073076884E-3</v>
      </c>
      <c r="F57" s="8">
        <v>1.3663920508300566E-2</v>
      </c>
      <c r="G57" s="8">
        <v>1.5165808250218529E-3</v>
      </c>
      <c r="H57" s="8">
        <v>0.9813831952637132</v>
      </c>
      <c r="I57" s="8">
        <v>1.5194904051003153E-3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157</v>
      </c>
      <c r="D58" s="53">
        <v>191214.81124131611</v>
      </c>
      <c r="E58" s="54">
        <v>0</v>
      </c>
      <c r="F58" s="8">
        <v>3.0946790894087521E-2</v>
      </c>
      <c r="G58" s="8">
        <v>1.7837903421284884E-2</v>
      </c>
      <c r="H58" s="8">
        <v>0.9564857170495048</v>
      </c>
      <c r="I58" s="8">
        <v>1.2567492056407751E-2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453</v>
      </c>
      <c r="D59" s="53">
        <v>521308.85479111556</v>
      </c>
      <c r="E59" s="54">
        <v>0</v>
      </c>
      <c r="F59" s="8">
        <v>3.3637582472277657E-3</v>
      </c>
      <c r="G59" s="8">
        <v>1.7268013981914319E-3</v>
      </c>
      <c r="H59" s="8">
        <v>0.99490944035458095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446</v>
      </c>
      <c r="D60" s="53">
        <v>511172.1832037401</v>
      </c>
      <c r="E60" s="54">
        <v>0</v>
      </c>
      <c r="F60" s="8">
        <v>3.4304624102707761E-3</v>
      </c>
      <c r="G60" s="8">
        <v>1.7610442995957725E-3</v>
      </c>
      <c r="H60" s="8">
        <v>0.99480849329013354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2373</v>
      </c>
      <c r="D61" s="53">
        <v>3268010.0872202399</v>
      </c>
      <c r="E61" s="8">
        <v>8.2170267041429094E-3</v>
      </c>
      <c r="F61" s="8">
        <v>1.3745473848318536E-2</v>
      </c>
      <c r="G61" s="8">
        <v>2.3683717146708392E-3</v>
      </c>
      <c r="H61" s="8">
        <v>0.98119309466774685</v>
      </c>
      <c r="I61" s="8">
        <v>2.0625356060420077E-3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2004</v>
      </c>
      <c r="D62" s="53">
        <v>2649999.0420356994</v>
      </c>
      <c r="E62" s="8">
        <v>8.5604229782244284E-3</v>
      </c>
      <c r="F62" s="8">
        <v>1.4280696904525958E-2</v>
      </c>
      <c r="G62" s="54">
        <v>0</v>
      </c>
      <c r="H62" s="8">
        <v>0.9802423973792499</v>
      </c>
      <c r="I62" s="8">
        <v>2.5435432461961582E-3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3.691352616290079E-3</v>
      </c>
      <c r="F63" s="8">
        <v>7.8198744109854289E-3</v>
      </c>
      <c r="G63" s="8">
        <v>7.6516009943810772E-3</v>
      </c>
      <c r="H63" s="8">
        <v>0.9895877995344704</v>
      </c>
      <c r="I63" s="54">
        <v>0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209</v>
      </c>
      <c r="D64" s="53">
        <v>305354.16835443984</v>
      </c>
      <c r="E64" s="8">
        <v>1.7239382071901208E-2</v>
      </c>
      <c r="F64" s="54">
        <v>0</v>
      </c>
      <c r="G64" s="54">
        <v>0</v>
      </c>
      <c r="H64" s="8">
        <v>0.97917823339809562</v>
      </c>
      <c r="I64" s="8">
        <v>3.5823845300030021E-3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6.214817874184814E-3</v>
      </c>
      <c r="F65" s="8">
        <v>1.3435870393753045E-2</v>
      </c>
      <c r="G65" s="8">
        <v>2.48718683230956E-3</v>
      </c>
      <c r="H65" s="8">
        <v>0.98337370323666984</v>
      </c>
      <c r="I65" s="8">
        <v>1.6254376874743478E-3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2037</v>
      </c>
      <c r="D66" s="53">
        <v>2610843.0093515208</v>
      </c>
      <c r="E66" s="8">
        <v>4.4439715581329007E-3</v>
      </c>
      <c r="F66" s="8">
        <v>1.3184325741392507E-2</v>
      </c>
      <c r="G66" s="8">
        <v>3.3092987522525459E-3</v>
      </c>
      <c r="H66" s="8">
        <v>0.98338556113111475</v>
      </c>
      <c r="I66" s="8">
        <v>2.2511211979210364E-3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782</v>
      </c>
      <c r="D67" s="53">
        <v>1168339.2610724631</v>
      </c>
      <c r="E67" s="8">
        <v>1.3053412298915252E-2</v>
      </c>
      <c r="F67" s="8">
        <v>1.048642279076476E-2</v>
      </c>
      <c r="G67" s="54">
        <v>0</v>
      </c>
      <c r="H67" s="8">
        <v>0.98225068756138645</v>
      </c>
      <c r="I67" s="8">
        <v>7.3870933876586035E-4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909</v>
      </c>
      <c r="D68" s="53">
        <v>1227067.008052231</v>
      </c>
      <c r="E68" s="8">
        <v>6.1708248072903623E-3</v>
      </c>
      <c r="F68" s="8">
        <v>5.1308025693842683E-3</v>
      </c>
      <c r="G68" s="54">
        <v>0</v>
      </c>
      <c r="H68" s="8">
        <v>0.99241163770271323</v>
      </c>
      <c r="I68" s="8">
        <v>8.1364940270132688E-4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300</v>
      </c>
      <c r="D69" s="53">
        <v>400520.74608889694</v>
      </c>
      <c r="E69" s="8">
        <v>7.9097024101746974E-3</v>
      </c>
      <c r="F69" s="8">
        <v>9.7656636750894556E-3</v>
      </c>
      <c r="G69" s="8">
        <v>2.2475661201906147E-3</v>
      </c>
      <c r="H69" s="8">
        <v>0.98798677020471981</v>
      </c>
      <c r="I69" s="54"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296</v>
      </c>
      <c r="D70" s="53">
        <v>383370.45980652753</v>
      </c>
      <c r="E70" s="8">
        <v>1.2745924960037958E-2</v>
      </c>
      <c r="F70" s="8">
        <v>4.2983320229983212E-2</v>
      </c>
      <c r="G70" s="8">
        <v>2.8533655134433803E-3</v>
      </c>
      <c r="H70" s="13">
        <v>0.93856402378309223</v>
      </c>
      <c r="I70" s="8">
        <v>2.8533655134433803E-3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244</v>
      </c>
      <c r="D71" s="53">
        <v>334214.90803546913</v>
      </c>
      <c r="E71" s="8">
        <v>7.3220085847030651E-3</v>
      </c>
      <c r="F71" s="8">
        <v>1.4107117995589674E-2</v>
      </c>
      <c r="G71" s="8">
        <v>3.6456542240040839E-3</v>
      </c>
      <c r="H71" s="8">
        <v>0.98331052226446269</v>
      </c>
      <c r="I71" s="8">
        <v>2.5823597399474447E-3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325</v>
      </c>
      <c r="D72" s="53">
        <v>425733.24647507857</v>
      </c>
      <c r="E72" s="8">
        <v>8.5973818185934407E-3</v>
      </c>
      <c r="F72" s="8">
        <v>1.1311578217747172E-2</v>
      </c>
      <c r="G72" s="54">
        <v>0</v>
      </c>
      <c r="H72" s="8">
        <v>0.98309727429195037</v>
      </c>
      <c r="I72" s="8">
        <v>5.5911474903026477E-3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376</v>
      </c>
      <c r="D73" s="53">
        <v>510898.22151411505</v>
      </c>
      <c r="E73" s="54">
        <v>0</v>
      </c>
      <c r="F73" s="8">
        <v>6.6762247195405059E-3</v>
      </c>
      <c r="G73" s="8">
        <v>6.6762247195405059E-3</v>
      </c>
      <c r="H73" s="8">
        <v>0.99057432690891578</v>
      </c>
      <c r="I73" s="8">
        <v>2.7494483715436802E-3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369</v>
      </c>
      <c r="D74" s="53">
        <v>497377.68045166897</v>
      </c>
      <c r="E74" s="8">
        <v>1.0293151667182039E-2</v>
      </c>
      <c r="F74" s="8">
        <v>1.416787349022512E-2</v>
      </c>
      <c r="G74" s="8">
        <v>4.0545914249081848E-3</v>
      </c>
      <c r="H74" s="8">
        <v>0.98220726201622854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52" display="Vissza" xr:uid="{97F60965-984A-45F9-B604-4C798A9A88A4}"/>
  </hyperlinks>
  <pageMargins left="0.75" right="0.75" top="1" bottom="1" header="0.5" footer="0.5"/>
  <pageSetup orientation="portrait" horizontalDpi="300" verticalDpi="300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7B719-31C9-4370-8FB3-F6484A462AAF}">
  <sheetPr codeName="Munka137"/>
  <dimension ref="A1:AR74"/>
  <sheetViews>
    <sheetView topLeftCell="G1"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12" width="13.5703125" style="1" customWidth="1"/>
    <col min="13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437</v>
      </c>
      <c r="D1" s="65"/>
      <c r="E1" s="65"/>
      <c r="F1" s="65"/>
      <c r="G1" s="65"/>
      <c r="H1" s="65"/>
      <c r="I1" s="65"/>
      <c r="J1" s="65"/>
      <c r="K1" s="65"/>
      <c r="L1" s="65"/>
    </row>
    <row r="2" spans="1:44" ht="71.099999999999994" customHeight="1" x14ac:dyDescent="0.2">
      <c r="A2" s="67"/>
      <c r="B2" s="67"/>
      <c r="C2" s="66" t="s">
        <v>1</v>
      </c>
      <c r="D2" s="66"/>
      <c r="E2" s="4" t="s">
        <v>438</v>
      </c>
      <c r="F2" s="4" t="s">
        <v>209</v>
      </c>
      <c r="G2" s="4" t="s">
        <v>439</v>
      </c>
      <c r="H2" s="4" t="s">
        <v>440</v>
      </c>
      <c r="I2" s="4" t="s">
        <v>441</v>
      </c>
      <c r="J2" s="4" t="s">
        <v>442</v>
      </c>
      <c r="K2" s="4" t="s">
        <v>215</v>
      </c>
      <c r="L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45</v>
      </c>
      <c r="D4" s="53">
        <v>57374.522988403369</v>
      </c>
      <c r="E4" s="8">
        <v>0.17960267757568529</v>
      </c>
      <c r="F4" s="8">
        <v>0.17103551500801101</v>
      </c>
      <c r="G4" s="8">
        <v>0.32831790899130309</v>
      </c>
      <c r="H4" s="8">
        <v>0.37212735931435331</v>
      </c>
      <c r="I4" s="8">
        <v>7.9379706624383276E-2</v>
      </c>
      <c r="J4" s="8">
        <v>0.11046683793054386</v>
      </c>
      <c r="K4" s="54">
        <v>0</v>
      </c>
      <c r="L4" s="54">
        <v>0</v>
      </c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8</v>
      </c>
      <c r="D5" s="53">
        <v>10669.477560266521</v>
      </c>
      <c r="E5" s="8">
        <v>0.16543597310064059</v>
      </c>
      <c r="F5" s="8">
        <v>6.668580836827237E-2</v>
      </c>
      <c r="G5" s="8">
        <v>0.26289376500591843</v>
      </c>
      <c r="H5" s="8">
        <v>0.50498445352516863</v>
      </c>
      <c r="I5" s="54">
        <v>0</v>
      </c>
      <c r="J5" s="8">
        <v>0.10450336670110084</v>
      </c>
      <c r="K5" s="54">
        <v>0</v>
      </c>
      <c r="L5" s="54">
        <v>0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15</v>
      </c>
      <c r="D6" s="53">
        <v>20844.922083091202</v>
      </c>
      <c r="E6" s="8">
        <v>0.19203289081664018</v>
      </c>
      <c r="F6" s="8">
        <v>0.25766384404266457</v>
      </c>
      <c r="G6" s="8">
        <v>0.24259837225646827</v>
      </c>
      <c r="H6" s="8">
        <v>0.33165114710724963</v>
      </c>
      <c r="I6" s="8">
        <v>4.3185426923379386E-2</v>
      </c>
      <c r="J6" s="8">
        <v>0.10489097831046176</v>
      </c>
      <c r="K6" s="54">
        <v>0</v>
      </c>
      <c r="L6" s="54">
        <v>0</v>
      </c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12</v>
      </c>
      <c r="D7" s="53">
        <v>14764.512277023256</v>
      </c>
      <c r="E7" s="8">
        <v>0.18882645292045125</v>
      </c>
      <c r="F7" s="8">
        <v>0.18442501008644321</v>
      </c>
      <c r="G7" s="8">
        <v>0.47528110847374166</v>
      </c>
      <c r="H7" s="8">
        <v>0.30470819195198956</v>
      </c>
      <c r="I7" s="8">
        <v>0.1792491089551666</v>
      </c>
      <c r="J7" s="8">
        <v>0.13741674799462489</v>
      </c>
      <c r="K7" s="54">
        <v>0</v>
      </c>
      <c r="L7" s="54">
        <v>0</v>
      </c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10</v>
      </c>
      <c r="D8" s="53">
        <v>11095.611068022401</v>
      </c>
      <c r="E8" s="8">
        <v>0.1575993797125857</v>
      </c>
      <c r="F8" s="8">
        <v>9.0815212177050492E-2</v>
      </c>
      <c r="G8" s="8">
        <v>0.35670918329135654</v>
      </c>
      <c r="H8" s="8">
        <v>0.41012606221721926</v>
      </c>
      <c r="I8" s="8">
        <v>9.0815212177050492E-2</v>
      </c>
      <c r="J8" s="8">
        <v>9.0815212177050492E-2</v>
      </c>
      <c r="K8" s="54">
        <v>0</v>
      </c>
      <c r="L8" s="54">
        <v>0</v>
      </c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28</v>
      </c>
      <c r="D9" s="53">
        <v>34033.054418974178</v>
      </c>
      <c r="E9" s="8">
        <v>0.21867433058038518</v>
      </c>
      <c r="F9" s="8">
        <v>0.23408872292324434</v>
      </c>
      <c r="G9" s="8">
        <v>0.29384825903658729</v>
      </c>
      <c r="H9" s="8">
        <v>0.29269854061489803</v>
      </c>
      <c r="I9" s="8">
        <v>4.9963064339688196E-2</v>
      </c>
      <c r="J9" s="8">
        <v>0.12051928615822899</v>
      </c>
      <c r="K9" s="54">
        <v>0</v>
      </c>
      <c r="L9" s="54">
        <v>0</v>
      </c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17</v>
      </c>
      <c r="D10" s="53">
        <v>23341.468569429206</v>
      </c>
      <c r="E10" s="8">
        <v>0.1226342101035999</v>
      </c>
      <c r="F10" s="8">
        <v>7.9100714509615908E-2</v>
      </c>
      <c r="G10" s="8">
        <v>0.37857642075642295</v>
      </c>
      <c r="H10" s="8">
        <v>0.48793863747762328</v>
      </c>
      <c r="I10" s="8">
        <v>0.12227067489061028</v>
      </c>
      <c r="J10" s="8">
        <v>9.5809854520990723E-2</v>
      </c>
      <c r="K10" s="54">
        <v>0</v>
      </c>
      <c r="L10" s="54">
        <v>0</v>
      </c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6</v>
      </c>
      <c r="D11" s="53">
        <v>5653.2241469509245</v>
      </c>
      <c r="E11" s="8">
        <v>0.31223163221117961</v>
      </c>
      <c r="F11" s="8">
        <v>0.12585786755992429</v>
      </c>
      <c r="G11" s="8">
        <v>0.21218989688173409</v>
      </c>
      <c r="H11" s="8">
        <v>0.3497206033471621</v>
      </c>
      <c r="I11" s="54">
        <v>0</v>
      </c>
      <c r="J11" s="8">
        <v>0.19723193296538122</v>
      </c>
      <c r="K11" s="54">
        <v>0</v>
      </c>
      <c r="L11" s="54">
        <v>0</v>
      </c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15</v>
      </c>
      <c r="D12" s="53">
        <v>18174.508855544555</v>
      </c>
      <c r="E12" s="8">
        <v>0.2715907692897605</v>
      </c>
      <c r="F12" s="8">
        <v>0.29783464858466646</v>
      </c>
      <c r="G12" s="8">
        <v>0.27460714108222645</v>
      </c>
      <c r="H12" s="8">
        <v>0.25164394274872831</v>
      </c>
      <c r="I12" s="8">
        <v>4.9530739262219264E-2</v>
      </c>
      <c r="J12" s="8">
        <v>4.0900747109266472E-2</v>
      </c>
      <c r="K12" s="54">
        <v>0</v>
      </c>
      <c r="L12" s="54">
        <v>0</v>
      </c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16</v>
      </c>
      <c r="D13" s="53">
        <v>22185.944924846517</v>
      </c>
      <c r="E13" s="8">
        <v>0.12902143994165519</v>
      </c>
      <c r="F13" s="8">
        <v>8.3220563640625064E-2</v>
      </c>
      <c r="G13" s="8">
        <v>0.39829403958885851</v>
      </c>
      <c r="H13" s="8">
        <v>0.46126864375519344</v>
      </c>
      <c r="I13" s="8">
        <v>0.12863897050992162</v>
      </c>
      <c r="J13" s="8">
        <v>0.10079997563857475</v>
      </c>
      <c r="K13" s="54">
        <v>0</v>
      </c>
      <c r="L13" s="54">
        <v>0</v>
      </c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</v>
      </c>
      <c r="D14" s="53">
        <v>3647.8580264187049</v>
      </c>
      <c r="E14" s="54">
        <v>0</v>
      </c>
      <c r="F14" s="8">
        <v>0.28566194630825614</v>
      </c>
      <c r="G14" s="8">
        <v>0.60439982337202036</v>
      </c>
      <c r="H14" s="54">
        <v>0</v>
      </c>
      <c r="I14" s="54">
        <v>0</v>
      </c>
      <c r="J14" s="8">
        <v>0.39560017662797969</v>
      </c>
      <c r="K14" s="54">
        <v>0</v>
      </c>
      <c r="L14" s="54">
        <v>0</v>
      </c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</v>
      </c>
      <c r="D15" s="53">
        <v>5016.2534133155968</v>
      </c>
      <c r="E15" s="54">
        <v>0</v>
      </c>
      <c r="F15" s="54">
        <v>0</v>
      </c>
      <c r="G15" s="8">
        <v>0.32003607979858223</v>
      </c>
      <c r="H15" s="8">
        <v>0.67996392020141783</v>
      </c>
      <c r="I15" s="54">
        <v>0</v>
      </c>
      <c r="J15" s="54">
        <v>0</v>
      </c>
      <c r="K15" s="54">
        <v>0</v>
      </c>
      <c r="L15" s="54">
        <v>0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3</v>
      </c>
      <c r="D16" s="53">
        <v>2696.7336213270764</v>
      </c>
      <c r="E16" s="8">
        <v>0.27478099528098421</v>
      </c>
      <c r="F16" s="8">
        <v>0.29672891009333813</v>
      </c>
      <c r="G16" s="54">
        <v>0</v>
      </c>
      <c r="H16" s="8">
        <v>0.42849009462567778</v>
      </c>
      <c r="I16" s="8">
        <v>0.29672891009333813</v>
      </c>
      <c r="J16" s="8">
        <v>0.29672891009333813</v>
      </c>
      <c r="K16" s="54">
        <v>0</v>
      </c>
      <c r="L16" s="54">
        <v>0</v>
      </c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4</v>
      </c>
      <c r="D17" s="53">
        <v>5084.9906844877914</v>
      </c>
      <c r="E17" s="54">
        <v>0</v>
      </c>
      <c r="F17" s="8">
        <v>0.17064692958143815</v>
      </c>
      <c r="G17" s="8">
        <v>0.82935307041856188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3</v>
      </c>
      <c r="D18" s="53">
        <v>8064.8249350458818</v>
      </c>
      <c r="E18" s="8">
        <v>0.1767205912477815</v>
      </c>
      <c r="F18" s="8">
        <v>0.42917118593825954</v>
      </c>
      <c r="G18" s="54">
        <v>0</v>
      </c>
      <c r="H18" s="8">
        <v>0.39410822281395885</v>
      </c>
      <c r="I18" s="54">
        <v>0</v>
      </c>
      <c r="J18" s="54">
        <v>0</v>
      </c>
      <c r="K18" s="54">
        <v>0</v>
      </c>
      <c r="L18" s="54">
        <v>0</v>
      </c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22</v>
      </c>
      <c r="D19" s="53">
        <v>26711.059960650611</v>
      </c>
      <c r="E19" s="8">
        <v>0.26269617042075111</v>
      </c>
      <c r="F19" s="8">
        <v>5.803511004154345E-2</v>
      </c>
      <c r="G19" s="8">
        <v>0.26115467967826961</v>
      </c>
      <c r="H19" s="8">
        <v>0.56427579944309703</v>
      </c>
      <c r="I19" s="8">
        <v>6.5099379435844221E-2</v>
      </c>
      <c r="J19" s="8">
        <v>0.12785478036807965</v>
      </c>
      <c r="K19" s="54">
        <v>0</v>
      </c>
      <c r="L19" s="54">
        <v>0</v>
      </c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16</v>
      </c>
      <c r="D20" s="53">
        <v>17513.647408219094</v>
      </c>
      <c r="E20" s="8">
        <v>0.1063458752799689</v>
      </c>
      <c r="F20" s="8">
        <v>0.22462329877987411</v>
      </c>
      <c r="G20" s="8">
        <v>0.43646604808420414</v>
      </c>
      <c r="H20" s="8">
        <v>0.17699403919798098</v>
      </c>
      <c r="I20" s="8">
        <v>0.16076030934025248</v>
      </c>
      <c r="J20" s="8">
        <v>0.16688958955876582</v>
      </c>
      <c r="K20" s="54">
        <v>0</v>
      </c>
      <c r="L20" s="54">
        <v>0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37</v>
      </c>
      <c r="D22" s="53">
        <v>46445.631623732108</v>
      </c>
      <c r="E22" s="8">
        <v>0.15579181980459711</v>
      </c>
      <c r="F22" s="8">
        <v>9.4736199630499229E-2</v>
      </c>
      <c r="G22" s="8">
        <v>0.37933925774666144</v>
      </c>
      <c r="H22" s="8">
        <v>0.44030907013874843</v>
      </c>
      <c r="I22" s="8">
        <v>7.8676418329153772E-2</v>
      </c>
      <c r="J22" s="8">
        <v>9.4001062200407617E-2</v>
      </c>
      <c r="K22" s="54">
        <v>0</v>
      </c>
      <c r="L22" s="54">
        <v>0</v>
      </c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8</v>
      </c>
      <c r="D23" s="53">
        <v>10928.891364671257</v>
      </c>
      <c r="E23" s="8">
        <v>0.28079412433633361</v>
      </c>
      <c r="F23" s="8">
        <v>0.49529254867406619</v>
      </c>
      <c r="G23" s="8">
        <v>0.11148724518786494</v>
      </c>
      <c r="H23" s="8">
        <v>8.2368543094210767E-2</v>
      </c>
      <c r="I23" s="8">
        <v>8.2368543094210767E-2</v>
      </c>
      <c r="J23" s="8">
        <v>0.18044313547459961</v>
      </c>
      <c r="K23" s="54">
        <v>0</v>
      </c>
      <c r="L23" s="54">
        <v>0</v>
      </c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</v>
      </c>
      <c r="D24" s="53">
        <v>4852.5431660098675</v>
      </c>
      <c r="E24" s="8">
        <v>0.34500040211488325</v>
      </c>
      <c r="F24" s="54">
        <v>0</v>
      </c>
      <c r="G24" s="54">
        <v>0</v>
      </c>
      <c r="H24" s="8">
        <v>0.65499959788511664</v>
      </c>
      <c r="I24" s="54">
        <v>0</v>
      </c>
      <c r="J24" s="54">
        <v>0</v>
      </c>
      <c r="K24" s="54">
        <v>0</v>
      </c>
      <c r="L24" s="54">
        <v>0</v>
      </c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14</v>
      </c>
      <c r="D25" s="53">
        <v>23472.600813513513</v>
      </c>
      <c r="E25" s="8">
        <v>0.10400877045333631</v>
      </c>
      <c r="F25" s="8">
        <v>0.18442474966489095</v>
      </c>
      <c r="G25" s="8">
        <v>0.39098512822959863</v>
      </c>
      <c r="H25" s="8">
        <v>0.42417016388336715</v>
      </c>
      <c r="I25" s="54">
        <v>0</v>
      </c>
      <c r="J25" s="8">
        <v>5.2345815631109363E-2</v>
      </c>
      <c r="K25" s="54">
        <v>0</v>
      </c>
      <c r="L25" s="54">
        <v>0</v>
      </c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12</v>
      </c>
      <c r="D26" s="53">
        <v>11535.731600660903</v>
      </c>
      <c r="E26" s="8">
        <v>0.37506317298648834</v>
      </c>
      <c r="F26" s="8">
        <v>0.13438066676705715</v>
      </c>
      <c r="G26" s="8">
        <v>0.17472087388469251</v>
      </c>
      <c r="H26" s="8">
        <v>0.44349400250770676</v>
      </c>
      <c r="I26" s="8">
        <v>0.15073802752244661</v>
      </c>
      <c r="J26" s="8">
        <v>0.18953668009886077</v>
      </c>
      <c r="K26" s="54">
        <v>0</v>
      </c>
      <c r="L26" s="54">
        <v>0</v>
      </c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16</v>
      </c>
      <c r="D27" s="53">
        <v>17513.647408219094</v>
      </c>
      <c r="E27" s="8">
        <v>0.1063458752799689</v>
      </c>
      <c r="F27" s="8">
        <v>0.22462329877987411</v>
      </c>
      <c r="G27" s="8">
        <v>0.43646604808420414</v>
      </c>
      <c r="H27" s="8">
        <v>0.17699403919798098</v>
      </c>
      <c r="I27" s="8">
        <v>0.16076030934025248</v>
      </c>
      <c r="J27" s="8">
        <v>0.16688958955876582</v>
      </c>
      <c r="K27" s="54">
        <v>0</v>
      </c>
      <c r="L27" s="54">
        <v>0</v>
      </c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</v>
      </c>
      <c r="D28" s="53">
        <v>6814.6104414773072</v>
      </c>
      <c r="E28" s="8">
        <v>0.24083665851676028</v>
      </c>
      <c r="F28" s="8">
        <v>0.24475894694941902</v>
      </c>
      <c r="G28" s="8">
        <v>0.34941726087267855</v>
      </c>
      <c r="H28" s="8">
        <v>0.2970851995848815</v>
      </c>
      <c r="I28" s="8">
        <v>0.24952206765361276</v>
      </c>
      <c r="J28" s="8">
        <v>0.11742400172987334</v>
      </c>
      <c r="K28" s="54">
        <v>0</v>
      </c>
      <c r="L28" s="54">
        <v>0</v>
      </c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22</v>
      </c>
      <c r="D29" s="53">
        <v>21280.301550053555</v>
      </c>
      <c r="E29" s="8">
        <v>0.25346377837699169</v>
      </c>
      <c r="F29" s="8">
        <v>0.22010748857852336</v>
      </c>
      <c r="G29" s="8">
        <v>0.19494157542197482</v>
      </c>
      <c r="H29" s="8">
        <v>0.26742499260754721</v>
      </c>
      <c r="I29" s="8">
        <v>0.13411356545908035</v>
      </c>
      <c r="J29" s="8">
        <v>0.14002121593392283</v>
      </c>
      <c r="K29" s="54">
        <v>0</v>
      </c>
      <c r="L29" s="54">
        <v>0</v>
      </c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12</v>
      </c>
      <c r="D30" s="53">
        <v>15568.944084200379</v>
      </c>
      <c r="E30" s="8">
        <v>0.21000938098081265</v>
      </c>
      <c r="F30" s="54">
        <v>0</v>
      </c>
      <c r="G30" s="8">
        <v>0.55542200378819651</v>
      </c>
      <c r="H30" s="8">
        <v>0.21746811437958197</v>
      </c>
      <c r="I30" s="54">
        <v>0</v>
      </c>
      <c r="J30" s="8">
        <v>0.16430719975099164</v>
      </c>
      <c r="K30" s="54">
        <v>0</v>
      </c>
      <c r="L30" s="54">
        <v>0</v>
      </c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4</v>
      </c>
      <c r="D31" s="53">
        <v>13710.666912672139</v>
      </c>
      <c r="E31" s="54">
        <v>0</v>
      </c>
      <c r="F31" s="8">
        <v>0.2524450855529915</v>
      </c>
      <c r="G31" s="8">
        <v>0.26695938980420086</v>
      </c>
      <c r="H31" s="8">
        <v>0.74755491444700839</v>
      </c>
      <c r="I31" s="54">
        <v>0</v>
      </c>
      <c r="J31" s="54">
        <v>0</v>
      </c>
      <c r="K31" s="54">
        <v>0</v>
      </c>
      <c r="L31" s="54">
        <v>0</v>
      </c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33</v>
      </c>
      <c r="D32" s="53">
        <v>42385.120347597454</v>
      </c>
      <c r="E32" s="8">
        <v>0.20439743651729914</v>
      </c>
      <c r="F32" s="8">
        <v>0.18805722315616702</v>
      </c>
      <c r="G32" s="8">
        <v>0.32977808606424042</v>
      </c>
      <c r="H32" s="8">
        <v>0.33513954382334971</v>
      </c>
      <c r="I32" s="8">
        <v>6.733441102719083E-2</v>
      </c>
      <c r="J32" s="8">
        <v>9.6606780655297653E-2</v>
      </c>
      <c r="K32" s="54">
        <v>0</v>
      </c>
      <c r="L32" s="54">
        <v>0</v>
      </c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12</v>
      </c>
      <c r="D33" s="53">
        <v>14989.402640805914</v>
      </c>
      <c r="E33" s="8">
        <v>0.10949122170825738</v>
      </c>
      <c r="F33" s="8">
        <v>0.12290370044075055</v>
      </c>
      <c r="G33" s="8">
        <v>0.32418900656281269</v>
      </c>
      <c r="H33" s="8">
        <v>0.47671678482708535</v>
      </c>
      <c r="I33" s="8">
        <v>0.11343985670131375</v>
      </c>
      <c r="J33" s="8">
        <v>0.14965853954223127</v>
      </c>
      <c r="K33" s="54">
        <v>0</v>
      </c>
      <c r="L33" s="54">
        <v>0</v>
      </c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19</v>
      </c>
      <c r="D34" s="53">
        <v>20923.555070437193</v>
      </c>
      <c r="E34" s="8">
        <v>4.8158655160861701E-2</v>
      </c>
      <c r="F34" s="8">
        <v>0.17628839272674926</v>
      </c>
      <c r="G34" s="8">
        <v>0.34610067522457039</v>
      </c>
      <c r="H34" s="8">
        <v>0.35157359300501023</v>
      </c>
      <c r="I34" s="8">
        <v>0.17464412385414807</v>
      </c>
      <c r="J34" s="8">
        <v>0.21409530076014791</v>
      </c>
      <c r="K34" s="54">
        <v>0</v>
      </c>
      <c r="L34" s="54">
        <v>0</v>
      </c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</v>
      </c>
      <c r="D35" s="53">
        <v>6653.245907446455</v>
      </c>
      <c r="E35" s="8">
        <v>0.26135715584565966</v>
      </c>
      <c r="F35" s="8">
        <v>0.1629385031388306</v>
      </c>
      <c r="G35" s="8">
        <v>0.57570434101550971</v>
      </c>
      <c r="H35" s="8">
        <v>0.13530190704891168</v>
      </c>
      <c r="I35" s="8">
        <v>0.13530190704891168</v>
      </c>
      <c r="J35" s="54">
        <v>0</v>
      </c>
      <c r="K35" s="54">
        <v>0</v>
      </c>
      <c r="L35" s="54">
        <v>0</v>
      </c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10</v>
      </c>
      <c r="D36" s="53">
        <v>12958.106901988276</v>
      </c>
      <c r="E36" s="8">
        <v>0.32638474636902404</v>
      </c>
      <c r="F36" s="8">
        <v>6.696487795797644E-2</v>
      </c>
      <c r="G36" s="8">
        <v>0.12389017082637688</v>
      </c>
      <c r="H36" s="8">
        <v>0.48276020484662274</v>
      </c>
      <c r="I36" s="54">
        <v>0</v>
      </c>
      <c r="J36" s="8">
        <v>8.60462361071134E-2</v>
      </c>
      <c r="K36" s="54">
        <v>0</v>
      </c>
      <c r="L36" s="54">
        <v>0</v>
      </c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10</v>
      </c>
      <c r="D37" s="53">
        <v>16839.615108531456</v>
      </c>
      <c r="E37" s="8">
        <v>0.19767469721691519</v>
      </c>
      <c r="F37" s="8">
        <v>0.24779029632438518</v>
      </c>
      <c r="G37" s="8">
        <v>0.36578877906741247</v>
      </c>
      <c r="H37" s="8">
        <v>0.40610222093541742</v>
      </c>
      <c r="I37" s="54">
        <v>0</v>
      </c>
      <c r="J37" s="8">
        <v>4.4142991733768767E-2</v>
      </c>
      <c r="K37" s="54">
        <v>0</v>
      </c>
      <c r="L37" s="54">
        <v>0</v>
      </c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6</v>
      </c>
      <c r="D38" s="53">
        <v>6238.7863735663122</v>
      </c>
      <c r="E38" s="8">
        <v>0.16151382865838942</v>
      </c>
      <c r="F38" s="8">
        <v>0.46297162497286348</v>
      </c>
      <c r="G38" s="8">
        <v>0.36232787589350191</v>
      </c>
      <c r="H38" s="8">
        <v>0.18021502523637906</v>
      </c>
      <c r="I38" s="8">
        <v>0.29594327021172967</v>
      </c>
      <c r="J38" s="54">
        <v>0</v>
      </c>
      <c r="K38" s="54">
        <v>0</v>
      </c>
      <c r="L38" s="54">
        <v>0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8</v>
      </c>
      <c r="D39" s="53">
        <v>8238.6898362621432</v>
      </c>
      <c r="E39" s="54">
        <v>0</v>
      </c>
      <c r="F39" s="8">
        <v>9.7126951514355214E-2</v>
      </c>
      <c r="G39" s="8">
        <v>0.1017973227342191</v>
      </c>
      <c r="H39" s="8">
        <v>0.50912197327930353</v>
      </c>
      <c r="I39" s="8">
        <v>0.21943405293494356</v>
      </c>
      <c r="J39" s="8">
        <v>0.3685709253001081</v>
      </c>
      <c r="K39" s="54">
        <v>0</v>
      </c>
      <c r="L39" s="54">
        <v>0</v>
      </c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5</v>
      </c>
      <c r="D40" s="53">
        <v>6446.0788606087353</v>
      </c>
      <c r="E40" s="54">
        <v>0</v>
      </c>
      <c r="F40" s="54">
        <v>0</v>
      </c>
      <c r="G40" s="8">
        <v>0.64263777165904623</v>
      </c>
      <c r="H40" s="8">
        <v>0.31606010540318602</v>
      </c>
      <c r="I40" s="54">
        <v>0</v>
      </c>
      <c r="J40" s="8">
        <v>0.22387149005942422</v>
      </c>
      <c r="K40" s="54">
        <v>0</v>
      </c>
      <c r="L40" s="54">
        <v>0</v>
      </c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</v>
      </c>
      <c r="D41" s="53">
        <v>1984.2667885167484</v>
      </c>
      <c r="E41" s="8">
        <v>0.45366725107351868</v>
      </c>
      <c r="F41" s="8">
        <v>0.54633274892648132</v>
      </c>
      <c r="G41" s="54">
        <v>0</v>
      </c>
      <c r="H41" s="8">
        <v>0.45366725107351868</v>
      </c>
      <c r="I41" s="8">
        <v>0.45366725107351868</v>
      </c>
      <c r="J41" s="54">
        <v>0</v>
      </c>
      <c r="K41" s="54">
        <v>0</v>
      </c>
      <c r="L41" s="54">
        <v>0</v>
      </c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4</v>
      </c>
      <c r="D42" s="53">
        <v>4668.9791189297066</v>
      </c>
      <c r="E42" s="8">
        <v>0.17962739751154899</v>
      </c>
      <c r="F42" s="54">
        <v>0</v>
      </c>
      <c r="G42" s="8">
        <v>0.8203726024884509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4</v>
      </c>
      <c r="D43" s="53">
        <v>6162.4831492822923</v>
      </c>
      <c r="E43" s="8">
        <v>0.16489062842187338</v>
      </c>
      <c r="F43" s="8">
        <v>0.14080980446317609</v>
      </c>
      <c r="G43" s="54">
        <v>0</v>
      </c>
      <c r="H43" s="8">
        <v>0.69429956711495056</v>
      </c>
      <c r="I43" s="54">
        <v>0</v>
      </c>
      <c r="J43" s="54">
        <v>0</v>
      </c>
      <c r="K43" s="54">
        <v>0</v>
      </c>
      <c r="L43" s="54">
        <v>0</v>
      </c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3</v>
      </c>
      <c r="D44" s="53">
        <v>3142.127153965218</v>
      </c>
      <c r="E44" s="8">
        <v>0.72564680189633524</v>
      </c>
      <c r="F44" s="54">
        <v>0</v>
      </c>
      <c r="G44" s="54">
        <v>0</v>
      </c>
      <c r="H44" s="8">
        <v>0.27435319810366482</v>
      </c>
      <c r="I44" s="54">
        <v>0</v>
      </c>
      <c r="J44" s="54">
        <v>0</v>
      </c>
      <c r="K44" s="54">
        <v>0</v>
      </c>
      <c r="L44" s="54">
        <v>0</v>
      </c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6</v>
      </c>
      <c r="D45" s="53">
        <v>8284.4243056468622</v>
      </c>
      <c r="E45" s="8">
        <v>0.20208155470888983</v>
      </c>
      <c r="F45" s="8">
        <v>8.5884390963478066E-2</v>
      </c>
      <c r="G45" s="8">
        <v>0.19378317894455427</v>
      </c>
      <c r="H45" s="8">
        <v>0.5182508753830779</v>
      </c>
      <c r="I45" s="54">
        <v>0</v>
      </c>
      <c r="J45" s="8">
        <v>0.13458947596753232</v>
      </c>
      <c r="K45" s="54">
        <v>0</v>
      </c>
      <c r="L45" s="54">
        <v>0</v>
      </c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5</v>
      </c>
      <c r="D46" s="53">
        <v>7837.235406804466</v>
      </c>
      <c r="E46" s="8">
        <v>0.2140414405356709</v>
      </c>
      <c r="F46" s="54">
        <v>0</v>
      </c>
      <c r="G46" s="8">
        <v>0.78595855946432924</v>
      </c>
      <c r="H46" s="8">
        <v>0.46702581750163324</v>
      </c>
      <c r="I46" s="54">
        <v>0</v>
      </c>
      <c r="J46" s="8">
        <v>9.4848623519762795E-2</v>
      </c>
      <c r="K46" s="54">
        <v>0</v>
      </c>
      <c r="L46" s="54">
        <v>0</v>
      </c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</v>
      </c>
      <c r="D47" s="53">
        <v>4371.4519948208945</v>
      </c>
      <c r="E47" s="8">
        <v>0.20822864214024184</v>
      </c>
      <c r="F47" s="8">
        <v>0.79177135785975816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</v>
      </c>
      <c r="D48" s="53">
        <v>17855.652523954926</v>
      </c>
      <c r="E48" s="8">
        <v>7.9819016914621344E-2</v>
      </c>
      <c r="F48" s="8">
        <v>0.34064761735884103</v>
      </c>
      <c r="G48" s="8">
        <v>0.41128985617114788</v>
      </c>
      <c r="H48" s="8">
        <v>0.47856104386190901</v>
      </c>
      <c r="I48" s="54">
        <v>0</v>
      </c>
      <c r="J48" s="54">
        <v>0</v>
      </c>
      <c r="K48" s="54">
        <v>0</v>
      </c>
      <c r="L48" s="54">
        <v>0</v>
      </c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35</v>
      </c>
      <c r="D49" s="53">
        <v>39518.870464448446</v>
      </c>
      <c r="E49" s="8">
        <v>0.22468752821520505</v>
      </c>
      <c r="F49" s="8">
        <v>9.4400360008872031E-2</v>
      </c>
      <c r="G49" s="8">
        <v>0.29082902733381655</v>
      </c>
      <c r="H49" s="8">
        <v>0.32403785509041438</v>
      </c>
      <c r="I49" s="8">
        <v>0.11524552065906211</v>
      </c>
      <c r="J49" s="8">
        <v>0.16037862564933195</v>
      </c>
      <c r="K49" s="54">
        <v>0</v>
      </c>
      <c r="L49" s="54">
        <v>0</v>
      </c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7</v>
      </c>
      <c r="D50" s="53">
        <v>8571.2385983367749</v>
      </c>
      <c r="E50" s="8">
        <v>0.10502529465432837</v>
      </c>
      <c r="F50" s="8">
        <v>0.29794477876516817</v>
      </c>
      <c r="G50" s="8">
        <v>0.21942345558050619</v>
      </c>
      <c r="H50" s="8">
        <v>0.70205522123483166</v>
      </c>
      <c r="I50" s="8">
        <v>0.19838389377484764</v>
      </c>
      <c r="J50" s="8">
        <v>9.3358599120519248E-2</v>
      </c>
      <c r="K50" s="54">
        <v>0</v>
      </c>
      <c r="L50" s="54">
        <v>0</v>
      </c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38</v>
      </c>
      <c r="D51" s="53">
        <v>48803.284390066598</v>
      </c>
      <c r="E51" s="8">
        <v>0.19270057766678211</v>
      </c>
      <c r="F51" s="8">
        <v>0.14874665487089991</v>
      </c>
      <c r="G51" s="8">
        <v>0.34744285834428934</v>
      </c>
      <c r="H51" s="8">
        <v>0.31418268489127044</v>
      </c>
      <c r="I51" s="8">
        <v>5.8479201770751589E-2</v>
      </c>
      <c r="J51" s="8">
        <v>0.11347152908341825</v>
      </c>
      <c r="K51" s="54">
        <v>0</v>
      </c>
      <c r="L51" s="54">
        <v>0</v>
      </c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3</v>
      </c>
      <c r="D52" s="53">
        <v>2653.7538189993493</v>
      </c>
      <c r="E52" s="8">
        <v>0.33921641596819613</v>
      </c>
      <c r="F52" s="8">
        <v>0.66078358403180393</v>
      </c>
      <c r="G52" s="8">
        <v>0.39267177543841975</v>
      </c>
      <c r="H52" s="8">
        <v>0.33921641596819613</v>
      </c>
      <c r="I52" s="8">
        <v>0.33921641596819613</v>
      </c>
      <c r="J52" s="54">
        <v>0</v>
      </c>
      <c r="K52" s="54">
        <v>0</v>
      </c>
      <c r="L52" s="54">
        <v>0</v>
      </c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42</v>
      </c>
      <c r="D53" s="53">
        <v>54720.769169404026</v>
      </c>
      <c r="E53" s="8">
        <v>0.17186200480640113</v>
      </c>
      <c r="F53" s="8">
        <v>0.14728455484705383</v>
      </c>
      <c r="G53" s="8">
        <v>0.32519698577615769</v>
      </c>
      <c r="H53" s="8">
        <v>0.3737234176833677</v>
      </c>
      <c r="I53" s="8">
        <v>6.677859245505044E-2</v>
      </c>
      <c r="J53" s="8">
        <v>0.11582406878604273</v>
      </c>
      <c r="K53" s="54">
        <v>0</v>
      </c>
      <c r="L53" s="54">
        <v>0</v>
      </c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34</v>
      </c>
      <c r="D54" s="53">
        <v>42721.702034360358</v>
      </c>
      <c r="E54" s="8">
        <v>0.22157219713677478</v>
      </c>
      <c r="F54" s="8">
        <v>0.18401123403056158</v>
      </c>
      <c r="G54" s="8">
        <v>0.26875356409642298</v>
      </c>
      <c r="H54" s="8">
        <v>0.33339172532859601</v>
      </c>
      <c r="I54" s="8">
        <v>0.10660560290576408</v>
      </c>
      <c r="J54" s="8">
        <v>6.9909272246857626E-2</v>
      </c>
      <c r="K54" s="54">
        <v>0</v>
      </c>
      <c r="L54" s="54">
        <v>0</v>
      </c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11</v>
      </c>
      <c r="D55" s="53">
        <v>14652.820954043018</v>
      </c>
      <c r="E55" s="8">
        <v>5.7236526045020691E-2</v>
      </c>
      <c r="F55" s="8">
        <v>0.13320356418423229</v>
      </c>
      <c r="G55" s="8">
        <v>0.50198345792908716</v>
      </c>
      <c r="H55" s="8">
        <v>0.48506480790816509</v>
      </c>
      <c r="I55" s="54">
        <v>0</v>
      </c>
      <c r="J55" s="8">
        <v>0.22871630278183974</v>
      </c>
      <c r="K55" s="54">
        <v>0</v>
      </c>
      <c r="L55" s="54">
        <v>0</v>
      </c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38</v>
      </c>
      <c r="D57" s="53">
        <v>48803.284390066598</v>
      </c>
      <c r="E57" s="8">
        <v>0.19270057766678211</v>
      </c>
      <c r="F57" s="8">
        <v>0.14874665487089991</v>
      </c>
      <c r="G57" s="8">
        <v>0.34744285834428934</v>
      </c>
      <c r="H57" s="8">
        <v>0.31418268489127044</v>
      </c>
      <c r="I57" s="8">
        <v>5.8479201770751589E-2</v>
      </c>
      <c r="J57" s="8">
        <v>0.11347152908341825</v>
      </c>
      <c r="K57" s="54">
        <v>0</v>
      </c>
      <c r="L57" s="54">
        <v>0</v>
      </c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4</v>
      </c>
      <c r="D58" s="53">
        <v>5917.4847793374256</v>
      </c>
      <c r="E58" s="54">
        <v>0</v>
      </c>
      <c r="F58" s="8">
        <v>0.13522617431354705</v>
      </c>
      <c r="G58" s="8">
        <v>0.14172855519588068</v>
      </c>
      <c r="H58" s="8">
        <v>0.864773825686453</v>
      </c>
      <c r="I58" s="8">
        <v>0.13522617431354705</v>
      </c>
      <c r="J58" s="8">
        <v>0.13522617431354705</v>
      </c>
      <c r="K58" s="54">
        <v>0</v>
      </c>
      <c r="L58" s="54">
        <v>0</v>
      </c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3</v>
      </c>
      <c r="D59" s="53">
        <v>2653.7538189993493</v>
      </c>
      <c r="E59" s="8">
        <v>0.33921641596819613</v>
      </c>
      <c r="F59" s="8">
        <v>0.66078358403180393</v>
      </c>
      <c r="G59" s="8">
        <v>0.39267177543841975</v>
      </c>
      <c r="H59" s="8">
        <v>0.33921641596819613</v>
      </c>
      <c r="I59" s="8">
        <v>0.33921641596819613</v>
      </c>
      <c r="J59" s="54">
        <v>0</v>
      </c>
      <c r="K59" s="54">
        <v>0</v>
      </c>
      <c r="L59" s="54">
        <v>0</v>
      </c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3</v>
      </c>
      <c r="D60" s="53">
        <v>2653.7538189993493</v>
      </c>
      <c r="E60" s="8">
        <v>0.33921641596819613</v>
      </c>
      <c r="F60" s="8">
        <v>0.66078358403180393</v>
      </c>
      <c r="G60" s="8">
        <v>0.39267177543841975</v>
      </c>
      <c r="H60" s="8">
        <v>0.33921641596819613</v>
      </c>
      <c r="I60" s="8">
        <v>0.33921641596819613</v>
      </c>
      <c r="J60" s="54">
        <v>0</v>
      </c>
      <c r="K60" s="54">
        <v>0</v>
      </c>
      <c r="L60" s="54">
        <v>0</v>
      </c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42</v>
      </c>
      <c r="D61" s="53">
        <v>54720.769169404026</v>
      </c>
      <c r="E61" s="8">
        <v>0.17186200480640113</v>
      </c>
      <c r="F61" s="8">
        <v>0.14728455484705383</v>
      </c>
      <c r="G61" s="8">
        <v>0.32519698577615769</v>
      </c>
      <c r="H61" s="8">
        <v>0.3737234176833677</v>
      </c>
      <c r="I61" s="8">
        <v>6.677859245505044E-2</v>
      </c>
      <c r="J61" s="8">
        <v>0.11582406878604273</v>
      </c>
      <c r="K61" s="54">
        <v>0</v>
      </c>
      <c r="L61" s="54">
        <v>0</v>
      </c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36</v>
      </c>
      <c r="D62" s="53">
        <v>45617.240852110837</v>
      </c>
      <c r="E62" s="8">
        <v>0.14950554022976292</v>
      </c>
      <c r="F62" s="8">
        <v>0.2151178130100882</v>
      </c>
      <c r="G62" s="8">
        <v>0.38622790630499387</v>
      </c>
      <c r="H62" s="8">
        <v>0.32529945795706167</v>
      </c>
      <c r="I62" s="8">
        <v>8.0105150485475535E-2</v>
      </c>
      <c r="J62" s="8">
        <v>0.10730348353610882</v>
      </c>
      <c r="K62" s="54">
        <v>0</v>
      </c>
      <c r="L62" s="54">
        <v>0</v>
      </c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9</v>
      </c>
      <c r="D63" s="53">
        <v>11757.282136292537</v>
      </c>
      <c r="E63" s="8">
        <v>0.29637697518567147</v>
      </c>
      <c r="F63" s="54">
        <v>0</v>
      </c>
      <c r="G63" s="8">
        <v>0.10363211302411228</v>
      </c>
      <c r="H63" s="8">
        <v>0.55381557858575559</v>
      </c>
      <c r="I63" s="8">
        <v>7.6565046998755992E-2</v>
      </c>
      <c r="J63" s="8">
        <v>0.12274038020321663</v>
      </c>
      <c r="K63" s="54">
        <v>0</v>
      </c>
      <c r="L63" s="54">
        <v>0</v>
      </c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</v>
      </c>
      <c r="D64" s="53">
        <v>5264.117175509833</v>
      </c>
      <c r="E64" s="54">
        <v>0</v>
      </c>
      <c r="F64" s="8">
        <v>0.65750635222569287</v>
      </c>
      <c r="G64" s="8">
        <v>0.34249364777430702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43</v>
      </c>
      <c r="D65" s="53">
        <v>52110.405812893543</v>
      </c>
      <c r="E65" s="8">
        <v>0.19774587805638061</v>
      </c>
      <c r="F65" s="8">
        <v>0.12189294070572781</v>
      </c>
      <c r="G65" s="8">
        <v>0.32688589653929706</v>
      </c>
      <c r="H65" s="8">
        <v>0.40971912228540874</v>
      </c>
      <c r="I65" s="8">
        <v>8.7398528786864993E-2</v>
      </c>
      <c r="J65" s="8">
        <v>0.12162603674704117</v>
      </c>
      <c r="K65" s="54">
        <v>0</v>
      </c>
      <c r="L65" s="54">
        <v>0</v>
      </c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32</v>
      </c>
      <c r="D66" s="53">
        <v>37500.367532329554</v>
      </c>
      <c r="E66" s="8">
        <v>0.19207620113832263</v>
      </c>
      <c r="F66" s="8">
        <v>0.14624263492661585</v>
      </c>
      <c r="G66" s="8">
        <v>0.23323936164346898</v>
      </c>
      <c r="H66" s="8">
        <v>0.38801172538674433</v>
      </c>
      <c r="I66" s="8">
        <v>0.12144875109842616</v>
      </c>
      <c r="J66" s="8">
        <v>0.11642389113748627</v>
      </c>
      <c r="K66" s="54">
        <v>0</v>
      </c>
      <c r="L66" s="54">
        <v>0</v>
      </c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13</v>
      </c>
      <c r="D67" s="53">
        <v>19874.155456073811</v>
      </c>
      <c r="E67" s="8">
        <v>0.15606649667703384</v>
      </c>
      <c r="F67" s="8">
        <v>0.21781698037856326</v>
      </c>
      <c r="G67" s="8">
        <v>0.50772077608994626</v>
      </c>
      <c r="H67" s="8">
        <v>0.34215528995778188</v>
      </c>
      <c r="I67" s="54">
        <v>0</v>
      </c>
      <c r="J67" s="8">
        <v>9.9226527107589599E-2</v>
      </c>
      <c r="K67" s="54">
        <v>0</v>
      </c>
      <c r="L67" s="54">
        <v>0</v>
      </c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</v>
      </c>
      <c r="D68" s="53">
        <v>8313.0266819722183</v>
      </c>
      <c r="E68" s="8">
        <v>0.20138625889217707</v>
      </c>
      <c r="F68" s="8">
        <v>0.13040616500423485</v>
      </c>
      <c r="G68" s="8">
        <v>0.28586622871571044</v>
      </c>
      <c r="H68" s="8">
        <v>0.52390910399688495</v>
      </c>
      <c r="I68" s="54">
        <v>0</v>
      </c>
      <c r="J68" s="54">
        <v>0</v>
      </c>
      <c r="K68" s="54">
        <v>0</v>
      </c>
      <c r="L68" s="54">
        <v>0</v>
      </c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4</v>
      </c>
      <c r="D69" s="53">
        <v>4811.5477605429405</v>
      </c>
      <c r="E69" s="8">
        <v>0.34158402486545503</v>
      </c>
      <c r="F69" s="54">
        <v>0</v>
      </c>
      <c r="G69" s="8">
        <v>0.65841597513454486</v>
      </c>
      <c r="H69" s="8">
        <v>0.18709091214368267</v>
      </c>
      <c r="I69" s="8">
        <v>0.18709091214368267</v>
      </c>
      <c r="J69" s="8">
        <v>0.15449311272177232</v>
      </c>
      <c r="K69" s="54">
        <v>0</v>
      </c>
      <c r="L69" s="54">
        <v>0</v>
      </c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</v>
      </c>
      <c r="D70" s="53">
        <v>22458.842402054001</v>
      </c>
      <c r="E70" s="8">
        <v>0.2705695662343906</v>
      </c>
      <c r="F70" s="8">
        <v>0.38866701151473138</v>
      </c>
      <c r="G70" s="8">
        <v>8.3741216852746825E-2</v>
      </c>
      <c r="H70" s="8">
        <v>0.25103036697245212</v>
      </c>
      <c r="I70" s="8">
        <v>0.16270544482098168</v>
      </c>
      <c r="J70" s="8">
        <v>0.13014230098374593</v>
      </c>
      <c r="K70" s="54">
        <v>0</v>
      </c>
      <c r="L70" s="54">
        <v>0</v>
      </c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4</v>
      </c>
      <c r="D71" s="53">
        <v>4714.8091435415135</v>
      </c>
      <c r="E71" s="54">
        <v>0</v>
      </c>
      <c r="F71" s="54">
        <v>0</v>
      </c>
      <c r="G71" s="8">
        <v>0.73939720630051253</v>
      </c>
      <c r="H71" s="54">
        <v>0</v>
      </c>
      <c r="I71" s="54">
        <v>0</v>
      </c>
      <c r="J71" s="8">
        <v>0.26060279369948736</v>
      </c>
      <c r="K71" s="54">
        <v>0</v>
      </c>
      <c r="L71" s="54">
        <v>0</v>
      </c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</v>
      </c>
      <c r="D72" s="53">
        <v>4815.7149173982862</v>
      </c>
      <c r="E72" s="54">
        <v>0</v>
      </c>
      <c r="F72" s="54">
        <v>0</v>
      </c>
      <c r="G72" s="8">
        <v>0.76005148469067541</v>
      </c>
      <c r="H72" s="8">
        <v>1</v>
      </c>
      <c r="I72" s="54">
        <v>0</v>
      </c>
      <c r="J72" s="54">
        <v>0</v>
      </c>
      <c r="K72" s="54">
        <v>0</v>
      </c>
      <c r="L72" s="54">
        <v>0</v>
      </c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</v>
      </c>
      <c r="D73" s="53">
        <v>3410.8713356418161</v>
      </c>
      <c r="E73" s="54">
        <v>0</v>
      </c>
      <c r="F73" s="54">
        <v>0</v>
      </c>
      <c r="G73" s="54">
        <v>0</v>
      </c>
      <c r="H73" s="8">
        <v>1</v>
      </c>
      <c r="I73" s="54">
        <v>0</v>
      </c>
      <c r="J73" s="54">
        <v>0</v>
      </c>
      <c r="K73" s="54">
        <v>0</v>
      </c>
      <c r="L73" s="54">
        <v>0</v>
      </c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7</v>
      </c>
      <c r="D74" s="53">
        <v>8849.7107472526059</v>
      </c>
      <c r="E74" s="8">
        <v>0.10285777005145587</v>
      </c>
      <c r="F74" s="54">
        <v>0</v>
      </c>
      <c r="G74" s="8">
        <v>0.48200797378096749</v>
      </c>
      <c r="H74" s="8">
        <v>0.25206753898554407</v>
      </c>
      <c r="I74" s="54">
        <v>0</v>
      </c>
      <c r="J74" s="8">
        <v>0.16306671718203236</v>
      </c>
      <c r="K74" s="54">
        <v>0</v>
      </c>
      <c r="L74" s="54">
        <v>0</v>
      </c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L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53" display="Vissza" xr:uid="{4BEB1732-FB9E-4D93-A42E-29C0B0739922}"/>
  </hyperlinks>
  <pageMargins left="0.75" right="0.75" top="1" bottom="1" header="0.5" footer="0.5"/>
  <pageSetup orientation="portrait" horizontalDpi="300" verticalDpi="300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1F5BB-BB23-4DA5-AF62-AA34D937F934}">
  <sheetPr codeName="Munka13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8" width="13.5703125" style="1" customWidth="1"/>
    <col min="9" max="16384" width="9.140625" style="1"/>
  </cols>
  <sheetData>
    <row r="1" spans="1:44" s="3" customFormat="1" ht="60.75" customHeight="1" x14ac:dyDescent="0.2">
      <c r="A1" s="71" t="s">
        <v>467</v>
      </c>
      <c r="B1" s="71"/>
      <c r="C1" s="72" t="s">
        <v>443</v>
      </c>
      <c r="D1" s="72"/>
      <c r="E1" s="72"/>
      <c r="F1" s="72"/>
      <c r="G1" s="72"/>
      <c r="H1" s="72"/>
    </row>
    <row r="2" spans="1:44" ht="71.099999999999994" customHeight="1" x14ac:dyDescent="0.2">
      <c r="A2" s="71"/>
      <c r="B2" s="71"/>
      <c r="C2" s="73" t="s">
        <v>1</v>
      </c>
      <c r="D2" s="73"/>
      <c r="E2" s="31" t="s">
        <v>217</v>
      </c>
      <c r="F2" s="31" t="s">
        <v>218</v>
      </c>
      <c r="G2" s="31" t="s">
        <v>219</v>
      </c>
      <c r="H2" s="31" t="s">
        <v>177</v>
      </c>
    </row>
    <row r="3" spans="1:44" s="2" customFormat="1" ht="11.25" x14ac:dyDescent="0.2">
      <c r="A3" s="71"/>
      <c r="B3" s="71"/>
      <c r="C3" s="32" t="s">
        <v>444</v>
      </c>
      <c r="D3" s="32" t="s">
        <v>445</v>
      </c>
      <c r="E3" s="32" t="s">
        <v>447</v>
      </c>
      <c r="F3" s="32" t="s">
        <v>447</v>
      </c>
      <c r="G3" s="32" t="s">
        <v>447</v>
      </c>
      <c r="H3" s="32" t="s">
        <v>447</v>
      </c>
    </row>
    <row r="4" spans="1:44" ht="17.100000000000001" customHeight="1" x14ac:dyDescent="0.2">
      <c r="A4" s="33" t="s">
        <v>4</v>
      </c>
      <c r="B4" s="34" t="s">
        <v>1</v>
      </c>
      <c r="C4" s="50">
        <v>45</v>
      </c>
      <c r="D4" s="50">
        <v>57374.522988403369</v>
      </c>
      <c r="E4" s="35">
        <v>0.31017263609227819</v>
      </c>
      <c r="F4" s="35">
        <v>0.51104361492165662</v>
      </c>
      <c r="G4" s="35">
        <v>0.15935010025289745</v>
      </c>
      <c r="H4" s="35">
        <v>1.9433648733167923E-2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70" t="s">
        <v>5</v>
      </c>
      <c r="B5" s="34" t="s">
        <v>6</v>
      </c>
      <c r="C5" s="50">
        <v>8</v>
      </c>
      <c r="D5" s="50">
        <v>10669.477560266521</v>
      </c>
      <c r="E5" s="35">
        <v>0.19255028437726629</v>
      </c>
      <c r="F5" s="35">
        <v>0.70294634892163288</v>
      </c>
      <c r="G5" s="51">
        <v>0</v>
      </c>
      <c r="H5" s="35">
        <v>0.10450336670110084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70"/>
      <c r="B6" s="34" t="s">
        <v>7</v>
      </c>
      <c r="C6" s="50">
        <v>15</v>
      </c>
      <c r="D6" s="50">
        <v>20844.922083091202</v>
      </c>
      <c r="E6" s="35">
        <v>0.46653693993423467</v>
      </c>
      <c r="F6" s="35">
        <v>0.27614684126753936</v>
      </c>
      <c r="G6" s="35">
        <v>0.25731621879822597</v>
      </c>
      <c r="H6" s="51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70"/>
      <c r="B7" s="34" t="s">
        <v>8</v>
      </c>
      <c r="C7" s="50">
        <v>12</v>
      </c>
      <c r="D7" s="50">
        <v>14764.512277023256</v>
      </c>
      <c r="E7" s="35">
        <v>0.21914845913949524</v>
      </c>
      <c r="F7" s="35">
        <v>0.66724446025625483</v>
      </c>
      <c r="G7" s="35">
        <v>0.11360708060424976</v>
      </c>
      <c r="H7" s="51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70"/>
      <c r="B8" s="34" t="s">
        <v>9</v>
      </c>
      <c r="C8" s="50">
        <v>10</v>
      </c>
      <c r="D8" s="50">
        <v>11095.611068022401</v>
      </c>
      <c r="E8" s="35">
        <v>0.25064413371609401</v>
      </c>
      <c r="F8" s="35">
        <v>0.55995247882036858</v>
      </c>
      <c r="G8" s="35">
        <v>0.18940338746353746</v>
      </c>
      <c r="H8" s="51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70" t="s">
        <v>10</v>
      </c>
      <c r="B9" s="34" t="s">
        <v>11</v>
      </c>
      <c r="C9" s="50">
        <v>28</v>
      </c>
      <c r="D9" s="50">
        <v>34033.054418974178</v>
      </c>
      <c r="E9" s="35">
        <v>0.31199407703099957</v>
      </c>
      <c r="F9" s="35">
        <v>0.47299702792125359</v>
      </c>
      <c r="G9" s="35">
        <v>0.18224673646323664</v>
      </c>
      <c r="H9" s="35">
        <v>3.2762158584510238E-2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70"/>
      <c r="B10" s="34" t="s">
        <v>12</v>
      </c>
      <c r="C10" s="50">
        <v>17</v>
      </c>
      <c r="D10" s="50">
        <v>23341.468569429206</v>
      </c>
      <c r="E10" s="35">
        <v>0.30751688208930833</v>
      </c>
      <c r="F10" s="35">
        <v>0.56651748375683464</v>
      </c>
      <c r="G10" s="35">
        <v>0.12596563415385695</v>
      </c>
      <c r="H10" s="51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70" t="s">
        <v>13</v>
      </c>
      <c r="B11" s="34" t="s">
        <v>14</v>
      </c>
      <c r="C11" s="50">
        <v>6</v>
      </c>
      <c r="D11" s="50">
        <v>5653.2241469509245</v>
      </c>
      <c r="E11" s="35">
        <v>0.36340517994394939</v>
      </c>
      <c r="F11" s="35">
        <v>0.43936288709066951</v>
      </c>
      <c r="G11" s="51">
        <v>0</v>
      </c>
      <c r="H11" s="35">
        <v>0.19723193296538122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70"/>
      <c r="B12" s="34" t="s">
        <v>15</v>
      </c>
      <c r="C12" s="50">
        <v>15</v>
      </c>
      <c r="D12" s="50">
        <v>18174.508855544555</v>
      </c>
      <c r="E12" s="35">
        <v>0.40721815369326447</v>
      </c>
      <c r="F12" s="35">
        <v>0.30884796302732448</v>
      </c>
      <c r="G12" s="35">
        <v>0.28393388327941133</v>
      </c>
      <c r="H12" s="51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70"/>
      <c r="B13" s="34" t="s">
        <v>16</v>
      </c>
      <c r="C13" s="50">
        <v>16</v>
      </c>
      <c r="D13" s="50">
        <v>22185.944924846517</v>
      </c>
      <c r="E13" s="35">
        <v>0.32353346509112524</v>
      </c>
      <c r="F13" s="35">
        <v>0.54394015839481202</v>
      </c>
      <c r="G13" s="35">
        <v>0.13252637651406277</v>
      </c>
      <c r="H13" s="51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70"/>
      <c r="B14" s="34" t="s">
        <v>17</v>
      </c>
      <c r="C14" s="50">
        <v>3</v>
      </c>
      <c r="D14" s="50">
        <v>3647.8580264187049</v>
      </c>
      <c r="E14" s="35">
        <v>0.31873787706376422</v>
      </c>
      <c r="F14" s="35">
        <v>0.39560017662797969</v>
      </c>
      <c r="G14" s="35">
        <v>0.28566194630825614</v>
      </c>
      <c r="H14" s="51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70"/>
      <c r="B15" s="34" t="s">
        <v>18</v>
      </c>
      <c r="C15" s="50">
        <v>2</v>
      </c>
      <c r="D15" s="50">
        <v>5016.2534133155968</v>
      </c>
      <c r="E15" s="51">
        <v>0</v>
      </c>
      <c r="F15" s="35">
        <v>1</v>
      </c>
      <c r="G15" s="51">
        <v>0</v>
      </c>
      <c r="H15" s="51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70"/>
      <c r="B16" s="34" t="s">
        <v>19</v>
      </c>
      <c r="C16" s="50">
        <v>3</v>
      </c>
      <c r="D16" s="50">
        <v>2696.7336213270764</v>
      </c>
      <c r="E16" s="51">
        <v>0</v>
      </c>
      <c r="F16" s="35">
        <v>1</v>
      </c>
      <c r="G16" s="51">
        <v>0</v>
      </c>
      <c r="H16" s="51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70" t="s">
        <v>20</v>
      </c>
      <c r="B17" s="34" t="s">
        <v>21</v>
      </c>
      <c r="C17" s="50">
        <v>4</v>
      </c>
      <c r="D17" s="50">
        <v>5084.9906844877914</v>
      </c>
      <c r="E17" s="35">
        <v>0.5136431355761758</v>
      </c>
      <c r="F17" s="35">
        <v>0.4863568644238242</v>
      </c>
      <c r="G17" s="51">
        <v>0</v>
      </c>
      <c r="H17" s="51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70"/>
      <c r="B18" s="34" t="s">
        <v>22</v>
      </c>
      <c r="C18" s="50">
        <v>3</v>
      </c>
      <c r="D18" s="50">
        <v>8064.8249350458818</v>
      </c>
      <c r="E18" s="35">
        <v>0.57082881406174046</v>
      </c>
      <c r="F18" s="51">
        <v>0</v>
      </c>
      <c r="G18" s="35">
        <v>0.42917118593825954</v>
      </c>
      <c r="H18" s="51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70"/>
      <c r="B19" s="34" t="s">
        <v>23</v>
      </c>
      <c r="C19" s="50">
        <v>22</v>
      </c>
      <c r="D19" s="50">
        <v>26711.059960650611</v>
      </c>
      <c r="E19" s="35">
        <v>7.6354886819132536E-2</v>
      </c>
      <c r="F19" s="35">
        <v>0.81989598494314297</v>
      </c>
      <c r="G19" s="35">
        <v>0.1037491282377247</v>
      </c>
      <c r="H19" s="51"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70"/>
      <c r="B20" s="34" t="s">
        <v>24</v>
      </c>
      <c r="C20" s="50">
        <v>16</v>
      </c>
      <c r="D20" s="50">
        <v>17513.647408219094</v>
      </c>
      <c r="E20" s="35">
        <v>0.48767580320724901</v>
      </c>
      <c r="F20" s="35">
        <v>0.28249242301364913</v>
      </c>
      <c r="G20" s="35">
        <v>0.16616734683246615</v>
      </c>
      <c r="H20" s="35">
        <v>6.3664426946635627E-2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70"/>
      <c r="B21" s="34" t="s">
        <v>25</v>
      </c>
      <c r="C21" s="50">
        <v>0</v>
      </c>
      <c r="D21" s="50">
        <v>0</v>
      </c>
      <c r="E21" s="51">
        <v>0</v>
      </c>
      <c r="F21" s="51">
        <v>0</v>
      </c>
      <c r="G21" s="51">
        <v>0</v>
      </c>
      <c r="H21" s="51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70" t="s">
        <v>26</v>
      </c>
      <c r="B22" s="34" t="s">
        <v>27</v>
      </c>
      <c r="C22" s="50">
        <v>37</v>
      </c>
      <c r="D22" s="50">
        <v>46445.631623732108</v>
      </c>
      <c r="E22" s="35">
        <v>0.30289790442750708</v>
      </c>
      <c r="F22" s="35">
        <v>0.55077096395056668</v>
      </c>
      <c r="G22" s="35">
        <v>0.12232464733030211</v>
      </c>
      <c r="H22" s="35">
        <v>2.4006484291624414E-2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70"/>
      <c r="B23" s="34" t="s">
        <v>25</v>
      </c>
      <c r="C23" s="50">
        <v>8</v>
      </c>
      <c r="D23" s="50">
        <v>10928.891364671257</v>
      </c>
      <c r="E23" s="35">
        <v>0.34108881009284425</v>
      </c>
      <c r="F23" s="35">
        <v>0.342210221230064</v>
      </c>
      <c r="G23" s="35">
        <v>0.31670096867709152</v>
      </c>
      <c r="H23" s="51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70" t="s">
        <v>28</v>
      </c>
      <c r="B24" s="34" t="s">
        <v>29</v>
      </c>
      <c r="C24" s="50">
        <v>3</v>
      </c>
      <c r="D24" s="50">
        <v>4852.5431660098675</v>
      </c>
      <c r="E24" s="35">
        <v>0.84729426959734544</v>
      </c>
      <c r="F24" s="35">
        <v>0.15270573040265459</v>
      </c>
      <c r="G24" s="51">
        <v>0</v>
      </c>
      <c r="H24" s="51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70"/>
      <c r="B25" s="34" t="s">
        <v>30</v>
      </c>
      <c r="C25" s="50">
        <v>14</v>
      </c>
      <c r="D25" s="50">
        <v>23472.600813513513</v>
      </c>
      <c r="E25" s="35">
        <v>0.17199164346811119</v>
      </c>
      <c r="F25" s="35">
        <v>0.68055173213577902</v>
      </c>
      <c r="G25" s="35">
        <v>0.14745662439610999</v>
      </c>
      <c r="H25" s="51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70"/>
      <c r="B26" s="34" t="s">
        <v>31</v>
      </c>
      <c r="C26" s="50">
        <v>12</v>
      </c>
      <c r="D26" s="50">
        <v>11535.731600660903</v>
      </c>
      <c r="E26" s="35">
        <v>9.5910844958794469E-2</v>
      </c>
      <c r="F26" s="35">
        <v>0.6638573881141453</v>
      </c>
      <c r="G26" s="35">
        <v>0.24023176692706025</v>
      </c>
      <c r="H26" s="51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70"/>
      <c r="B27" s="34" t="s">
        <v>32</v>
      </c>
      <c r="C27" s="50">
        <v>16</v>
      </c>
      <c r="D27" s="50">
        <v>17513.647408219094</v>
      </c>
      <c r="E27" s="35">
        <v>0.48767580320724901</v>
      </c>
      <c r="F27" s="35">
        <v>0.28249242301364913</v>
      </c>
      <c r="G27" s="35">
        <v>0.16616734683246615</v>
      </c>
      <c r="H27" s="35">
        <v>6.3664426946635627E-2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70" t="s">
        <v>33</v>
      </c>
      <c r="B28" s="34" t="s">
        <v>34</v>
      </c>
      <c r="C28" s="50">
        <v>7</v>
      </c>
      <c r="D28" s="50">
        <v>6814.6104414773072</v>
      </c>
      <c r="E28" s="35">
        <v>0.34941726087267855</v>
      </c>
      <c r="F28" s="35">
        <v>0.65058273912732134</v>
      </c>
      <c r="G28" s="51">
        <v>0</v>
      </c>
      <c r="H28" s="51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70"/>
      <c r="B29" s="34" t="s">
        <v>35</v>
      </c>
      <c r="C29" s="50">
        <v>22</v>
      </c>
      <c r="D29" s="50">
        <v>21280.301550053555</v>
      </c>
      <c r="E29" s="35">
        <v>0.2935169166640918</v>
      </c>
      <c r="F29" s="35">
        <v>0.49090580644766157</v>
      </c>
      <c r="G29" s="35">
        <v>0.21557727688824671</v>
      </c>
      <c r="H29" s="51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70"/>
      <c r="B30" s="34" t="s">
        <v>36</v>
      </c>
      <c r="C30" s="50">
        <v>12</v>
      </c>
      <c r="D30" s="50">
        <v>15568.944084200379</v>
      </c>
      <c r="E30" s="35">
        <v>0.38476098147486854</v>
      </c>
      <c r="F30" s="35">
        <v>0.47336090765721478</v>
      </c>
      <c r="G30" s="35">
        <v>7.0261415479999131E-2</v>
      </c>
      <c r="H30" s="35">
        <v>7.1616695387917526E-2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70"/>
      <c r="B31" s="34" t="s">
        <v>37</v>
      </c>
      <c r="C31" s="50">
        <v>4</v>
      </c>
      <c r="D31" s="50">
        <v>13710.666912672139</v>
      </c>
      <c r="E31" s="35">
        <v>0.23182051191973546</v>
      </c>
      <c r="F31" s="35">
        <v>0.51573440252727309</v>
      </c>
      <c r="G31" s="35">
        <v>0.2524450855529915</v>
      </c>
      <c r="H31" s="51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70" t="s">
        <v>38</v>
      </c>
      <c r="B32" s="34" t="s">
        <v>39</v>
      </c>
      <c r="C32" s="50">
        <v>33</v>
      </c>
      <c r="D32" s="50">
        <v>42385.120347597454</v>
      </c>
      <c r="E32" s="35">
        <v>0.34157369157729311</v>
      </c>
      <c r="F32" s="35">
        <v>0.46130320961284466</v>
      </c>
      <c r="G32" s="35">
        <v>0.17081678383787013</v>
      </c>
      <c r="H32" s="35">
        <v>2.6306314971992314E-2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70"/>
      <c r="B33" s="34" t="s">
        <v>40</v>
      </c>
      <c r="C33" s="50">
        <v>12</v>
      </c>
      <c r="D33" s="50">
        <v>14989.402640805914</v>
      </c>
      <c r="E33" s="35">
        <v>0.22138073773131822</v>
      </c>
      <c r="F33" s="35">
        <v>0.65169318686743483</v>
      </c>
      <c r="G33" s="35">
        <v>0.12692607540124684</v>
      </c>
      <c r="H33" s="51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70" t="s">
        <v>41</v>
      </c>
      <c r="B34" s="36" t="s">
        <v>42</v>
      </c>
      <c r="C34" s="50">
        <v>19</v>
      </c>
      <c r="D34" s="50">
        <v>20923.555070437193</v>
      </c>
      <c r="E34" s="35">
        <v>0.25284761386650006</v>
      </c>
      <c r="F34" s="35">
        <v>0.47561891635362241</v>
      </c>
      <c r="G34" s="35">
        <v>0.27153346977987736</v>
      </c>
      <c r="H34" s="51">
        <v>0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70"/>
      <c r="B35" s="36" t="s">
        <v>43</v>
      </c>
      <c r="C35" s="50">
        <v>6</v>
      </c>
      <c r="D35" s="50">
        <v>6653.245907446455</v>
      </c>
      <c r="E35" s="35">
        <v>0.73864284415434023</v>
      </c>
      <c r="F35" s="35">
        <v>0.26135715584565966</v>
      </c>
      <c r="G35" s="51">
        <v>0</v>
      </c>
      <c r="H35" s="51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70"/>
      <c r="B36" s="36" t="s">
        <v>44</v>
      </c>
      <c r="C36" s="50">
        <v>10</v>
      </c>
      <c r="D36" s="50">
        <v>12958.106901988276</v>
      </c>
      <c r="E36" s="35">
        <v>0.24796775793003775</v>
      </c>
      <c r="F36" s="35">
        <v>0.66598600596284885</v>
      </c>
      <c r="G36" s="51">
        <v>0</v>
      </c>
      <c r="H36" s="35">
        <v>8.60462361071134E-2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70"/>
      <c r="B37" s="36" t="s">
        <v>45</v>
      </c>
      <c r="C37" s="50">
        <v>10</v>
      </c>
      <c r="D37" s="50">
        <v>16839.615108531456</v>
      </c>
      <c r="E37" s="35">
        <v>0.25998045935322289</v>
      </c>
      <c r="F37" s="35">
        <v>0.53448096631175301</v>
      </c>
      <c r="G37" s="35">
        <v>0.20553857433502412</v>
      </c>
      <c r="H37" s="51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70" t="s">
        <v>46</v>
      </c>
      <c r="B38" s="36" t="s">
        <v>42</v>
      </c>
      <c r="C38" s="50">
        <v>6</v>
      </c>
      <c r="D38" s="50">
        <v>6238.7863735663122</v>
      </c>
      <c r="E38" s="35">
        <v>0.19529952113236815</v>
      </c>
      <c r="F38" s="35">
        <v>0.34172885389476848</v>
      </c>
      <c r="G38" s="35">
        <v>0.46297162497286348</v>
      </c>
      <c r="H38" s="51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70"/>
      <c r="B39" s="36" t="s">
        <v>43</v>
      </c>
      <c r="C39" s="50">
        <v>8</v>
      </c>
      <c r="D39" s="50">
        <v>8238.6898362621432</v>
      </c>
      <c r="E39" s="35">
        <v>0.13429341157710378</v>
      </c>
      <c r="F39" s="35">
        <v>0.63113377946146731</v>
      </c>
      <c r="G39" s="35">
        <v>0.2345728089614289</v>
      </c>
      <c r="H39" s="51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70"/>
      <c r="B40" s="36" t="s">
        <v>44</v>
      </c>
      <c r="C40" s="50">
        <v>5</v>
      </c>
      <c r="D40" s="50">
        <v>6446.0788606087353</v>
      </c>
      <c r="E40" s="35">
        <v>0.46006840453738962</v>
      </c>
      <c r="F40" s="35">
        <v>0.40644085718108103</v>
      </c>
      <c r="G40" s="35">
        <v>0.13349073828152919</v>
      </c>
      <c r="H40" s="51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70"/>
      <c r="B41" s="36" t="s">
        <v>45</v>
      </c>
      <c r="C41" s="50">
        <v>2</v>
      </c>
      <c r="D41" s="50">
        <v>1984.2667885167484</v>
      </c>
      <c r="E41" s="35">
        <v>0.54633274892648132</v>
      </c>
      <c r="F41" s="35">
        <v>0.45366725107351868</v>
      </c>
      <c r="G41" s="51">
        <v>0</v>
      </c>
      <c r="H41" s="51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70"/>
      <c r="B42" s="36" t="s">
        <v>47</v>
      </c>
      <c r="C42" s="50">
        <v>4</v>
      </c>
      <c r="D42" s="50">
        <v>4668.9791189297066</v>
      </c>
      <c r="E42" s="35">
        <v>0.8203726024884509</v>
      </c>
      <c r="F42" s="35">
        <v>0.17962739751154899</v>
      </c>
      <c r="G42" s="51">
        <v>0</v>
      </c>
      <c r="H42" s="51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70"/>
      <c r="B43" s="36" t="s">
        <v>48</v>
      </c>
      <c r="C43" s="50">
        <v>4</v>
      </c>
      <c r="D43" s="50">
        <v>6162.4831492822923</v>
      </c>
      <c r="E43" s="51">
        <v>0</v>
      </c>
      <c r="F43" s="35">
        <v>1</v>
      </c>
      <c r="G43" s="51">
        <v>0</v>
      </c>
      <c r="H43" s="51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70"/>
      <c r="B44" s="36" t="s">
        <v>49</v>
      </c>
      <c r="C44" s="50">
        <v>3</v>
      </c>
      <c r="D44" s="50">
        <v>3142.127153965218</v>
      </c>
      <c r="E44" s="35">
        <v>0.72564680189633524</v>
      </c>
      <c r="F44" s="35">
        <v>0.27435319810366482</v>
      </c>
      <c r="G44" s="51">
        <v>0</v>
      </c>
      <c r="H44" s="51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70"/>
      <c r="B45" s="36" t="s">
        <v>50</v>
      </c>
      <c r="C45" s="50">
        <v>6</v>
      </c>
      <c r="D45" s="50">
        <v>8284.4243056468622</v>
      </c>
      <c r="E45" s="35">
        <v>0.49629664848665483</v>
      </c>
      <c r="F45" s="35">
        <v>0.36911387554581288</v>
      </c>
      <c r="G45" s="51">
        <v>0</v>
      </c>
      <c r="H45" s="35">
        <v>0.13458947596753232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70"/>
      <c r="B46" s="36" t="s">
        <v>51</v>
      </c>
      <c r="C46" s="50">
        <v>5</v>
      </c>
      <c r="D46" s="50">
        <v>7837.235406804466</v>
      </c>
      <c r="E46" s="35">
        <v>0.15305869819214096</v>
      </c>
      <c r="F46" s="35">
        <v>0.84694130180785909</v>
      </c>
      <c r="G46" s="51">
        <v>0</v>
      </c>
      <c r="H46" s="51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70"/>
      <c r="B47" s="36" t="s">
        <v>52</v>
      </c>
      <c r="C47" s="50">
        <v>2</v>
      </c>
      <c r="D47" s="50">
        <v>4371.4519948208945</v>
      </c>
      <c r="E47" s="51">
        <v>0</v>
      </c>
      <c r="F47" s="35">
        <v>0.20822864214024184</v>
      </c>
      <c r="G47" s="35">
        <v>0.79177135785975816</v>
      </c>
      <c r="H47" s="51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70" t="s">
        <v>53</v>
      </c>
      <c r="B48" s="34" t="s">
        <v>11</v>
      </c>
      <c r="C48" s="50">
        <v>10</v>
      </c>
      <c r="D48" s="50">
        <v>17855.652523954926</v>
      </c>
      <c r="E48" s="35">
        <v>0.35879736898131126</v>
      </c>
      <c r="F48" s="35">
        <v>0.34203007115600648</v>
      </c>
      <c r="G48" s="35">
        <v>0.29917255986268215</v>
      </c>
      <c r="H48" s="51">
        <v>0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70"/>
      <c r="B49" s="34" t="s">
        <v>12</v>
      </c>
      <c r="C49" s="50">
        <v>35</v>
      </c>
      <c r="D49" s="50">
        <v>39518.870464448446</v>
      </c>
      <c r="E49" s="35">
        <v>0.28820271832051991</v>
      </c>
      <c r="F49" s="35">
        <v>0.58740832559921963</v>
      </c>
      <c r="G49" s="35">
        <v>9.6174679890541098E-2</v>
      </c>
      <c r="H49" s="35">
        <v>2.8214276189719553E-2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70" t="s">
        <v>54</v>
      </c>
      <c r="B50" s="34" t="s">
        <v>11</v>
      </c>
      <c r="C50" s="50">
        <v>7</v>
      </c>
      <c r="D50" s="50">
        <v>8571.2385983367749</v>
      </c>
      <c r="E50" s="51">
        <v>0</v>
      </c>
      <c r="F50" s="35">
        <v>0.78057654441949387</v>
      </c>
      <c r="G50" s="35">
        <v>0.21942345558050619</v>
      </c>
      <c r="H50" s="51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70"/>
      <c r="B51" s="34" t="s">
        <v>12</v>
      </c>
      <c r="C51" s="50">
        <v>38</v>
      </c>
      <c r="D51" s="50">
        <v>48803.284390066598</v>
      </c>
      <c r="E51" s="35">
        <v>0.36464773349295887</v>
      </c>
      <c r="F51" s="35">
        <v>0.46370600070762502</v>
      </c>
      <c r="G51" s="35">
        <v>0.1487995180871528</v>
      </c>
      <c r="H51" s="35">
        <v>2.2846747712263499E-2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70" t="s">
        <v>55</v>
      </c>
      <c r="B52" s="34" t="s">
        <v>11</v>
      </c>
      <c r="C52" s="50">
        <v>3</v>
      </c>
      <c r="D52" s="50">
        <v>2653.7538189993493</v>
      </c>
      <c r="E52" s="51">
        <v>0</v>
      </c>
      <c r="F52" s="35">
        <v>0.6073282245615802</v>
      </c>
      <c r="G52" s="35">
        <v>0.39267177543841975</v>
      </c>
      <c r="H52" s="51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70"/>
      <c r="B53" s="34" t="s">
        <v>12</v>
      </c>
      <c r="C53" s="50">
        <v>42</v>
      </c>
      <c r="D53" s="50">
        <v>54720.769169404026</v>
      </c>
      <c r="E53" s="35">
        <v>0.32521485552875512</v>
      </c>
      <c r="F53" s="35">
        <v>0.50637416939994273</v>
      </c>
      <c r="G53" s="35">
        <v>0.14803486664091989</v>
      </c>
      <c r="H53" s="35">
        <v>2.0376108430382334E-2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70" t="s">
        <v>56</v>
      </c>
      <c r="B54" s="34" t="s">
        <v>11</v>
      </c>
      <c r="C54" s="50">
        <v>34</v>
      </c>
      <c r="D54" s="50">
        <v>42721.702034360358</v>
      </c>
      <c r="E54" s="35">
        <v>0.36266123262154681</v>
      </c>
      <c r="F54" s="35">
        <v>0.42333427891469855</v>
      </c>
      <c r="G54" s="35">
        <v>0.21400448846375494</v>
      </c>
      <c r="H54" s="51">
        <v>0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70"/>
      <c r="B55" s="34" t="s">
        <v>12</v>
      </c>
      <c r="C55" s="50">
        <v>11</v>
      </c>
      <c r="D55" s="50">
        <v>14652.820954043018</v>
      </c>
      <c r="E55" s="35">
        <v>0.15713710879291215</v>
      </c>
      <c r="F55" s="35">
        <v>0.76676857943689936</v>
      </c>
      <c r="G55" s="51">
        <v>0</v>
      </c>
      <c r="H55" s="35">
        <v>7.6094311770188411E-2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70" t="s">
        <v>57</v>
      </c>
      <c r="B56" s="34" t="s">
        <v>58</v>
      </c>
      <c r="C56" s="50">
        <v>0</v>
      </c>
      <c r="D56" s="50">
        <v>0</v>
      </c>
      <c r="E56" s="51">
        <v>0</v>
      </c>
      <c r="F56" s="51">
        <v>0</v>
      </c>
      <c r="G56" s="51">
        <v>0</v>
      </c>
      <c r="H56" s="51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70"/>
      <c r="B57" s="34" t="s">
        <v>59</v>
      </c>
      <c r="C57" s="50">
        <v>38</v>
      </c>
      <c r="D57" s="50">
        <v>48803.284390066598</v>
      </c>
      <c r="E57" s="35">
        <v>0.36464773349295887</v>
      </c>
      <c r="F57" s="35">
        <v>0.46370600070762502</v>
      </c>
      <c r="G57" s="35">
        <v>0.1487995180871528</v>
      </c>
      <c r="H57" s="35">
        <v>2.2846747712263499E-2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70"/>
      <c r="B58" s="34" t="s">
        <v>60</v>
      </c>
      <c r="C58" s="50">
        <v>4</v>
      </c>
      <c r="D58" s="50">
        <v>5917.4847793374256</v>
      </c>
      <c r="E58" s="51">
        <v>0</v>
      </c>
      <c r="F58" s="35">
        <v>0.85827144480411943</v>
      </c>
      <c r="G58" s="35">
        <v>0.14172855519588068</v>
      </c>
      <c r="H58" s="51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70"/>
      <c r="B59" s="34" t="s">
        <v>61</v>
      </c>
      <c r="C59" s="50">
        <v>3</v>
      </c>
      <c r="D59" s="50">
        <v>2653.7538189993493</v>
      </c>
      <c r="E59" s="51">
        <v>0</v>
      </c>
      <c r="F59" s="35">
        <v>0.6073282245615802</v>
      </c>
      <c r="G59" s="35">
        <v>0.39267177543841975</v>
      </c>
      <c r="H59" s="51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70" t="s">
        <v>62</v>
      </c>
      <c r="B60" s="34" t="s">
        <v>11</v>
      </c>
      <c r="C60" s="50">
        <v>3</v>
      </c>
      <c r="D60" s="50">
        <v>2653.7538189993493</v>
      </c>
      <c r="E60" s="51">
        <v>0</v>
      </c>
      <c r="F60" s="35">
        <v>0.6073282245615802</v>
      </c>
      <c r="G60" s="35">
        <v>0.39267177543841975</v>
      </c>
      <c r="H60" s="51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70"/>
      <c r="B61" s="34" t="s">
        <v>12</v>
      </c>
      <c r="C61" s="50">
        <v>42</v>
      </c>
      <c r="D61" s="50">
        <v>54720.769169404026</v>
      </c>
      <c r="E61" s="35">
        <v>0.32521485552875512</v>
      </c>
      <c r="F61" s="35">
        <v>0.50637416939994273</v>
      </c>
      <c r="G61" s="35">
        <v>0.14803486664091989</v>
      </c>
      <c r="H61" s="35">
        <v>2.0376108430382334E-2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70" t="s">
        <v>63</v>
      </c>
      <c r="B62" s="34" t="s">
        <v>11</v>
      </c>
      <c r="C62" s="50">
        <v>36</v>
      </c>
      <c r="D62" s="50">
        <v>45617.240852110837</v>
      </c>
      <c r="E62" s="35">
        <v>0.31869650195772831</v>
      </c>
      <c r="F62" s="35">
        <v>0.48042032106588456</v>
      </c>
      <c r="G62" s="35">
        <v>0.1764407445722779</v>
      </c>
      <c r="H62" s="35">
        <v>2.444243240410944E-2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70"/>
      <c r="B63" s="34" t="s">
        <v>12</v>
      </c>
      <c r="C63" s="50">
        <v>9</v>
      </c>
      <c r="D63" s="50">
        <v>11757.282136292537</v>
      </c>
      <c r="E63" s="35">
        <v>0.27710077155182783</v>
      </c>
      <c r="F63" s="35">
        <v>0.62985935441910346</v>
      </c>
      <c r="G63" s="35">
        <v>9.3039874029068714E-2</v>
      </c>
      <c r="H63" s="51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70" t="s">
        <v>64</v>
      </c>
      <c r="B64" s="34" t="s">
        <v>11</v>
      </c>
      <c r="C64" s="50">
        <v>2</v>
      </c>
      <c r="D64" s="50">
        <v>5264.117175509833</v>
      </c>
      <c r="E64" s="35">
        <v>0.34249364777430702</v>
      </c>
      <c r="F64" s="51">
        <v>0</v>
      </c>
      <c r="G64" s="35">
        <v>0.65750635222569287</v>
      </c>
      <c r="H64" s="51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70"/>
      <c r="B65" s="34" t="s">
        <v>12</v>
      </c>
      <c r="C65" s="50">
        <v>43</v>
      </c>
      <c r="D65" s="50">
        <v>52110.405812893543</v>
      </c>
      <c r="E65" s="35">
        <v>0.30690761464270194</v>
      </c>
      <c r="F65" s="35">
        <v>0.56266849538033259</v>
      </c>
      <c r="G65" s="35">
        <v>0.10902708239897092</v>
      </c>
      <c r="H65" s="35">
        <v>2.1396807577994687E-2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70" t="s">
        <v>65</v>
      </c>
      <c r="B66" s="34" t="s">
        <v>11</v>
      </c>
      <c r="C66" s="50">
        <v>32</v>
      </c>
      <c r="D66" s="50">
        <v>37500.367532329554</v>
      </c>
      <c r="E66" s="35">
        <v>0.29394034474811442</v>
      </c>
      <c r="F66" s="35">
        <v>0.54718747190353667</v>
      </c>
      <c r="G66" s="35">
        <v>0.1291392393971082</v>
      </c>
      <c r="H66" s="35">
        <v>2.9732943951241174E-2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70"/>
      <c r="B67" s="34" t="s">
        <v>12</v>
      </c>
      <c r="C67" s="50">
        <v>13</v>
      </c>
      <c r="D67" s="50">
        <v>19874.155456073811</v>
      </c>
      <c r="E67" s="35">
        <v>0.34080120255606539</v>
      </c>
      <c r="F67" s="35">
        <v>0.44284409198584201</v>
      </c>
      <c r="G67" s="35">
        <v>0.21635470545809268</v>
      </c>
      <c r="H67" s="51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70" t="s">
        <v>66</v>
      </c>
      <c r="B68" s="34" t="s">
        <v>67</v>
      </c>
      <c r="C68" s="50">
        <v>6</v>
      </c>
      <c r="D68" s="50">
        <v>8313.0266819722183</v>
      </c>
      <c r="E68" s="35">
        <v>0.76929369291780358</v>
      </c>
      <c r="F68" s="35">
        <v>0.23070630708219636</v>
      </c>
      <c r="G68" s="51">
        <v>0</v>
      </c>
      <c r="H68" s="51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70"/>
      <c r="B69" s="34" t="s">
        <v>68</v>
      </c>
      <c r="C69" s="50">
        <v>4</v>
      </c>
      <c r="D69" s="50">
        <v>4811.5477605429405</v>
      </c>
      <c r="E69" s="35">
        <v>0.32476406984978312</v>
      </c>
      <c r="F69" s="35">
        <v>0.67523593015021677</v>
      </c>
      <c r="G69" s="51">
        <v>0</v>
      </c>
      <c r="H69" s="51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70"/>
      <c r="B70" s="34" t="s">
        <v>69</v>
      </c>
      <c r="C70" s="50">
        <v>21</v>
      </c>
      <c r="D70" s="50">
        <v>22458.842402054001</v>
      </c>
      <c r="E70" s="35">
        <v>0.10152235273791169</v>
      </c>
      <c r="F70" s="35">
        <v>0.44174741457583827</v>
      </c>
      <c r="G70" s="35">
        <v>0.40708402625987949</v>
      </c>
      <c r="H70" s="35">
        <v>4.9646206426370652E-2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70"/>
      <c r="B71" s="34" t="s">
        <v>70</v>
      </c>
      <c r="C71" s="50">
        <v>4</v>
      </c>
      <c r="D71" s="50">
        <v>4714.8091435415135</v>
      </c>
      <c r="E71" s="35">
        <v>0.73939720630051253</v>
      </c>
      <c r="F71" s="35">
        <v>0.26060279369948736</v>
      </c>
      <c r="G71" s="51">
        <v>0</v>
      </c>
      <c r="H71" s="51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70"/>
      <c r="B72" s="34" t="s">
        <v>71</v>
      </c>
      <c r="C72" s="50">
        <v>2</v>
      </c>
      <c r="D72" s="50">
        <v>4815.7149173982862</v>
      </c>
      <c r="E72" s="51">
        <v>0</v>
      </c>
      <c r="F72" s="35">
        <v>1</v>
      </c>
      <c r="G72" s="51">
        <v>0</v>
      </c>
      <c r="H72" s="51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70"/>
      <c r="B73" s="34" t="s">
        <v>72</v>
      </c>
      <c r="C73" s="50">
        <v>1</v>
      </c>
      <c r="D73" s="50">
        <v>3410.8713356418161</v>
      </c>
      <c r="E73" s="51">
        <v>0</v>
      </c>
      <c r="F73" s="35">
        <v>1</v>
      </c>
      <c r="G73" s="51">
        <v>0</v>
      </c>
      <c r="H73" s="51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70"/>
      <c r="B74" s="34" t="s">
        <v>73</v>
      </c>
      <c r="C74" s="50">
        <v>7</v>
      </c>
      <c r="D74" s="50">
        <v>8849.7107472526059</v>
      </c>
      <c r="E74" s="35">
        <v>0.46013243802616643</v>
      </c>
      <c r="F74" s="35">
        <v>0.53986756197383345</v>
      </c>
      <c r="G74" s="51">
        <v>0</v>
      </c>
      <c r="H74" s="51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54" display="Vissza" xr:uid="{A8268432-EF14-43EE-93FF-5CA1B22B3C4A}"/>
  </hyperlinks>
  <pageMargins left="0.75" right="0.75" top="1" bottom="1" header="0.5" footer="0.5"/>
  <pageSetup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F2CB8-3EF9-446E-9C15-DB2C1BC6BCE6}">
  <sheetPr codeName="Munka1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6" width="10.8554687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119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2</v>
      </c>
      <c r="F2" s="4" t="s">
        <v>3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3.5675522109913059E-2</v>
      </c>
      <c r="F4" s="8">
        <v>0.96432447789008657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2.4994256070247002E-2</v>
      </c>
      <c r="F5" s="8">
        <v>0.97500574392975325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4.1435507727015292E-2</v>
      </c>
      <c r="F6" s="8">
        <v>0.95856449227298468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3.558187718935537E-2</v>
      </c>
      <c r="F7" s="8">
        <v>0.96441812281064432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5.0433044859489302E-2</v>
      </c>
      <c r="F8" s="8">
        <v>0.94956695514051015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3.5478467722969947E-2</v>
      </c>
      <c r="F9" s="8">
        <v>0.96452153227703041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3.621498609032478E-2</v>
      </c>
      <c r="F10" s="8">
        <v>0.96378501390967586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3.5798047362334433E-2</v>
      </c>
      <c r="F11" s="8">
        <v>0.96420195263766517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4.6304051149119153E-2</v>
      </c>
      <c r="F12" s="8">
        <v>0.95369594885088071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3.5221101324648285E-2</v>
      </c>
      <c r="F13" s="8">
        <v>0.96477889867535183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3.6444111324028951E-2</v>
      </c>
      <c r="F14" s="8">
        <v>0.96355588867597097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8">
        <v>1.4454722894273382E-2</v>
      </c>
      <c r="F15" s="8">
        <v>0.98554527710572681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5.3173342458987832E-2</v>
      </c>
      <c r="F16" s="8">
        <v>0.94682665754101247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1.0597665229871685E-2</v>
      </c>
      <c r="F17" s="8">
        <v>0.9894023347701284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2.8063254612872669E-2</v>
      </c>
      <c r="F18" s="8">
        <v>0.97193674538712715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3.9177139382204178E-2</v>
      </c>
      <c r="F19" s="8">
        <v>0.96082286061779565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5.0173424275458213E-2</v>
      </c>
      <c r="F20" s="8">
        <v>0.94982657572454177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1.6735288290826589E-2</v>
      </c>
      <c r="F21" s="8">
        <v>0.98326471170917362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3.5559033356458547E-2</v>
      </c>
      <c r="F22" s="8">
        <v>0.96444096664354195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3.6250032292022075E-2</v>
      </c>
      <c r="F23" s="8">
        <v>0.96374996770797783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13">
        <v>1.2743114561235896E-2</v>
      </c>
      <c r="F24" s="14">
        <v>0.98725688543876411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3.0764763335903833E-2</v>
      </c>
      <c r="F25" s="8">
        <v>0.96923523666409594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4.8398154303551565E-2</v>
      </c>
      <c r="F26" s="8">
        <v>0.95160184569644923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4.1857745906606125E-2</v>
      </c>
      <c r="F27" s="8">
        <v>0.95814225409339437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8">
        <v>3.6934041127269827E-2</v>
      </c>
      <c r="F28" s="8">
        <v>0.96306595887273072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4.4604498553964464E-2</v>
      </c>
      <c r="F29" s="8">
        <v>0.95539550144603491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2.7698362508324005E-2</v>
      </c>
      <c r="F30" s="8">
        <v>0.97230163749167631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3.6504601070956245E-2</v>
      </c>
      <c r="F31" s="8">
        <v>0.96349539892904401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4.1618049298860982E-2</v>
      </c>
      <c r="F32" s="8">
        <v>0.95838195070113708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8">
        <v>2.4447626912374464E-2</v>
      </c>
      <c r="F33" s="8">
        <v>0.97555237308762632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3.0309386502599959E-2</v>
      </c>
      <c r="F34" s="8">
        <v>0.96969061349740016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3.8699385919520407E-2</v>
      </c>
      <c r="F35" s="8">
        <v>0.9613006140804794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3.1130518500160062E-2</v>
      </c>
      <c r="F36" s="8">
        <v>0.96886948149983998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4.2914057897425265E-2</v>
      </c>
      <c r="F37" s="8">
        <v>0.95708594210257503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2.2723141409812062E-2</v>
      </c>
      <c r="F38" s="8">
        <v>0.97727685859018776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4.9994913298804712E-2</v>
      </c>
      <c r="F39" s="8">
        <v>0.9500050867011951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1.2783845546385095E-2</v>
      </c>
      <c r="F40" s="8">
        <v>0.98721615445361488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3.731423003820588E-2</v>
      </c>
      <c r="F41" s="8">
        <v>0.962685769961794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4.0439166389951105E-2</v>
      </c>
      <c r="F42" s="8">
        <v>0.95956083361004874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3.3080028784560678E-2</v>
      </c>
      <c r="F43" s="8">
        <v>0.96691997121543916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2.586180051382227E-2</v>
      </c>
      <c r="F44" s="8">
        <v>0.97413819948617819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3.4356558600032887E-2</v>
      </c>
      <c r="F45" s="8">
        <v>0.96564344139996716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3.6369728858852708E-2</v>
      </c>
      <c r="F46" s="8">
        <v>0.96363027114114719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5.2761473477018234E-2</v>
      </c>
      <c r="F47" s="8">
        <v>0.94723852652298146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1.7092131899945046E-2</v>
      </c>
      <c r="F48" s="14">
        <v>0.98290786810005504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4.46502664177044E-2</v>
      </c>
      <c r="F49" s="8">
        <v>0.95534973358229636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8">
        <v>2.7638860116627396E-2</v>
      </c>
      <c r="F50" s="8">
        <v>0.97236113988337247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3.8147421681784137E-2</v>
      </c>
      <c r="F51" s="8">
        <v>0.96185257831821724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8">
        <v>1.9531221730681635E-2</v>
      </c>
      <c r="F52" s="8">
        <v>0.980468778269318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3.9943368909628935E-2</v>
      </c>
      <c r="F53" s="8">
        <v>0.9600566310903712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2.9239588358802887E-2</v>
      </c>
      <c r="F54" s="8">
        <v>0.97076041164119697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0.13708850720411345</v>
      </c>
      <c r="F55" s="13">
        <v>0.86291149279588641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2.8572505217160375E-2</v>
      </c>
      <c r="F56" s="8">
        <v>0.97142749478283963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3.8859280919674909E-2</v>
      </c>
      <c r="F57" s="8">
        <v>0.96114071908032572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4.9703555575321613E-2</v>
      </c>
      <c r="F58" s="8">
        <v>0.95029644442467842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8">
        <v>1.6467095545484332E-2</v>
      </c>
      <c r="F59" s="8">
        <v>0.98353290445451536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8">
        <v>1.6738050136762841E-2</v>
      </c>
      <c r="F60" s="8">
        <v>0.98326194986323701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3.91130469827339E-2</v>
      </c>
      <c r="F61" s="8">
        <v>0.9608869530172669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3.5581148358095907E-2</v>
      </c>
      <c r="F62" s="8">
        <v>0.96441885164190466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3.5916283370757099E-2</v>
      </c>
      <c r="F63" s="8">
        <v>0.96408371662924264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3.2152270857062716E-2</v>
      </c>
      <c r="F64" s="8">
        <v>0.96784772914293693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3.6219215785665171E-2</v>
      </c>
      <c r="F65" s="8">
        <v>0.96378078421433555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2.7331373339993578E-2</v>
      </c>
      <c r="F66" s="8">
        <v>0.97266862666000664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8">
        <v>5.5306494628590219E-2</v>
      </c>
      <c r="F67" s="8">
        <v>0.94469350537141106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4.3366948281929815E-2</v>
      </c>
      <c r="F68" s="8">
        <v>0.95663305171807056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5.1803489877561976E-2</v>
      </c>
      <c r="F69" s="8">
        <v>0.94819651012243777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1.6878323129582064E-2</v>
      </c>
      <c r="F70" s="8">
        <v>0.98312167687041796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3.5473363706837985E-2</v>
      </c>
      <c r="F71" s="8">
        <v>0.96452663629316215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2.6832606917305945E-2</v>
      </c>
      <c r="F72" s="8">
        <v>0.97316739308269429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2.4557578928431738E-2</v>
      </c>
      <c r="F73" s="8">
        <v>0.9754424210715682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3.7328775792434959E-2</v>
      </c>
      <c r="F74" s="8">
        <v>0.9626712242075649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21" display="Vissza" xr:uid="{B7FFFE30-7FF8-401A-A616-ACDE26457941}"/>
  </hyperlinks>
  <pageMargins left="0.75" right="0.75" top="1" bottom="1" header="0.5" footer="0.5"/>
  <pageSetup orientation="portrait" horizontalDpi="300" verticalDpi="300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39524-82E1-4031-83B7-D1265CB9EFD1}">
  <sheetPr codeName="Munka140"/>
  <dimension ref="A1:AR74"/>
  <sheetViews>
    <sheetView workbookViewId="0">
      <selection sqref="A1:B3"/>
    </sheetView>
  </sheetViews>
  <sheetFormatPr defaultRowHeight="12.75" x14ac:dyDescent="0.2"/>
  <cols>
    <col min="1" max="2" width="22.7109375" style="38" customWidth="1"/>
    <col min="3" max="3" width="13.5703125" style="38" customWidth="1"/>
    <col min="4" max="4" width="9.7109375" style="38" customWidth="1"/>
    <col min="5" max="5" width="9.5703125" style="38" customWidth="1"/>
    <col min="6" max="6" width="15.28515625" style="38" customWidth="1"/>
    <col min="7" max="256" width="9.140625" style="38"/>
    <col min="257" max="258" width="22.7109375" style="38" customWidth="1"/>
    <col min="259" max="259" width="13.5703125" style="38" customWidth="1"/>
    <col min="260" max="260" width="9.7109375" style="38" customWidth="1"/>
    <col min="261" max="261" width="9.5703125" style="38" customWidth="1"/>
    <col min="262" max="262" width="12.5703125" style="38" customWidth="1"/>
    <col min="263" max="512" width="9.140625" style="38"/>
    <col min="513" max="514" width="22.7109375" style="38" customWidth="1"/>
    <col min="515" max="515" width="13.5703125" style="38" customWidth="1"/>
    <col min="516" max="516" width="9.7109375" style="38" customWidth="1"/>
    <col min="517" max="517" width="9.5703125" style="38" customWidth="1"/>
    <col min="518" max="518" width="12.5703125" style="38" customWidth="1"/>
    <col min="519" max="768" width="9.140625" style="38"/>
    <col min="769" max="770" width="22.7109375" style="38" customWidth="1"/>
    <col min="771" max="771" width="13.5703125" style="38" customWidth="1"/>
    <col min="772" max="772" width="9.7109375" style="38" customWidth="1"/>
    <col min="773" max="773" width="9.5703125" style="38" customWidth="1"/>
    <col min="774" max="774" width="12.5703125" style="38" customWidth="1"/>
    <col min="775" max="1024" width="9.140625" style="38"/>
    <col min="1025" max="1026" width="22.7109375" style="38" customWidth="1"/>
    <col min="1027" max="1027" width="13.5703125" style="38" customWidth="1"/>
    <col min="1028" max="1028" width="9.7109375" style="38" customWidth="1"/>
    <col min="1029" max="1029" width="9.5703125" style="38" customWidth="1"/>
    <col min="1030" max="1030" width="12.5703125" style="38" customWidth="1"/>
    <col min="1031" max="1280" width="9.140625" style="38"/>
    <col min="1281" max="1282" width="22.7109375" style="38" customWidth="1"/>
    <col min="1283" max="1283" width="13.5703125" style="38" customWidth="1"/>
    <col min="1284" max="1284" width="9.7109375" style="38" customWidth="1"/>
    <col min="1285" max="1285" width="9.5703125" style="38" customWidth="1"/>
    <col min="1286" max="1286" width="12.5703125" style="38" customWidth="1"/>
    <col min="1287" max="1536" width="9.140625" style="38"/>
    <col min="1537" max="1538" width="22.7109375" style="38" customWidth="1"/>
    <col min="1539" max="1539" width="13.5703125" style="38" customWidth="1"/>
    <col min="1540" max="1540" width="9.7109375" style="38" customWidth="1"/>
    <col min="1541" max="1541" width="9.5703125" style="38" customWidth="1"/>
    <col min="1542" max="1542" width="12.5703125" style="38" customWidth="1"/>
    <col min="1543" max="1792" width="9.140625" style="38"/>
    <col min="1793" max="1794" width="22.7109375" style="38" customWidth="1"/>
    <col min="1795" max="1795" width="13.5703125" style="38" customWidth="1"/>
    <col min="1796" max="1796" width="9.7109375" style="38" customWidth="1"/>
    <col min="1797" max="1797" width="9.5703125" style="38" customWidth="1"/>
    <col min="1798" max="1798" width="12.5703125" style="38" customWidth="1"/>
    <col min="1799" max="2048" width="9.140625" style="38"/>
    <col min="2049" max="2050" width="22.7109375" style="38" customWidth="1"/>
    <col min="2051" max="2051" width="13.5703125" style="38" customWidth="1"/>
    <col min="2052" max="2052" width="9.7109375" style="38" customWidth="1"/>
    <col min="2053" max="2053" width="9.5703125" style="38" customWidth="1"/>
    <col min="2054" max="2054" width="12.5703125" style="38" customWidth="1"/>
    <col min="2055" max="2304" width="9.140625" style="38"/>
    <col min="2305" max="2306" width="22.7109375" style="38" customWidth="1"/>
    <col min="2307" max="2307" width="13.5703125" style="38" customWidth="1"/>
    <col min="2308" max="2308" width="9.7109375" style="38" customWidth="1"/>
    <col min="2309" max="2309" width="9.5703125" style="38" customWidth="1"/>
    <col min="2310" max="2310" width="12.5703125" style="38" customWidth="1"/>
    <col min="2311" max="2560" width="9.140625" style="38"/>
    <col min="2561" max="2562" width="22.7109375" style="38" customWidth="1"/>
    <col min="2563" max="2563" width="13.5703125" style="38" customWidth="1"/>
    <col min="2564" max="2564" width="9.7109375" style="38" customWidth="1"/>
    <col min="2565" max="2565" width="9.5703125" style="38" customWidth="1"/>
    <col min="2566" max="2566" width="12.5703125" style="38" customWidth="1"/>
    <col min="2567" max="2816" width="9.140625" style="38"/>
    <col min="2817" max="2818" width="22.7109375" style="38" customWidth="1"/>
    <col min="2819" max="2819" width="13.5703125" style="38" customWidth="1"/>
    <col min="2820" max="2820" width="9.7109375" style="38" customWidth="1"/>
    <col min="2821" max="2821" width="9.5703125" style="38" customWidth="1"/>
    <col min="2822" max="2822" width="12.5703125" style="38" customWidth="1"/>
    <col min="2823" max="3072" width="9.140625" style="38"/>
    <col min="3073" max="3074" width="22.7109375" style="38" customWidth="1"/>
    <col min="3075" max="3075" width="13.5703125" style="38" customWidth="1"/>
    <col min="3076" max="3076" width="9.7109375" style="38" customWidth="1"/>
    <col min="3077" max="3077" width="9.5703125" style="38" customWidth="1"/>
    <col min="3078" max="3078" width="12.5703125" style="38" customWidth="1"/>
    <col min="3079" max="3328" width="9.140625" style="38"/>
    <col min="3329" max="3330" width="22.7109375" style="38" customWidth="1"/>
    <col min="3331" max="3331" width="13.5703125" style="38" customWidth="1"/>
    <col min="3332" max="3332" width="9.7109375" style="38" customWidth="1"/>
    <col min="3333" max="3333" width="9.5703125" style="38" customWidth="1"/>
    <col min="3334" max="3334" width="12.5703125" style="38" customWidth="1"/>
    <col min="3335" max="3584" width="9.140625" style="38"/>
    <col min="3585" max="3586" width="22.7109375" style="38" customWidth="1"/>
    <col min="3587" max="3587" width="13.5703125" style="38" customWidth="1"/>
    <col min="3588" max="3588" width="9.7109375" style="38" customWidth="1"/>
    <col min="3589" max="3589" width="9.5703125" style="38" customWidth="1"/>
    <col min="3590" max="3590" width="12.5703125" style="38" customWidth="1"/>
    <col min="3591" max="3840" width="9.140625" style="38"/>
    <col min="3841" max="3842" width="22.7109375" style="38" customWidth="1"/>
    <col min="3843" max="3843" width="13.5703125" style="38" customWidth="1"/>
    <col min="3844" max="3844" width="9.7109375" style="38" customWidth="1"/>
    <col min="3845" max="3845" width="9.5703125" style="38" customWidth="1"/>
    <col min="3846" max="3846" width="12.5703125" style="38" customWidth="1"/>
    <col min="3847" max="4096" width="9.140625" style="38"/>
    <col min="4097" max="4098" width="22.7109375" style="38" customWidth="1"/>
    <col min="4099" max="4099" width="13.5703125" style="38" customWidth="1"/>
    <col min="4100" max="4100" width="9.7109375" style="38" customWidth="1"/>
    <col min="4101" max="4101" width="9.5703125" style="38" customWidth="1"/>
    <col min="4102" max="4102" width="12.5703125" style="38" customWidth="1"/>
    <col min="4103" max="4352" width="9.140625" style="38"/>
    <col min="4353" max="4354" width="22.7109375" style="38" customWidth="1"/>
    <col min="4355" max="4355" width="13.5703125" style="38" customWidth="1"/>
    <col min="4356" max="4356" width="9.7109375" style="38" customWidth="1"/>
    <col min="4357" max="4357" width="9.5703125" style="38" customWidth="1"/>
    <col min="4358" max="4358" width="12.5703125" style="38" customWidth="1"/>
    <col min="4359" max="4608" width="9.140625" style="38"/>
    <col min="4609" max="4610" width="22.7109375" style="38" customWidth="1"/>
    <col min="4611" max="4611" width="13.5703125" style="38" customWidth="1"/>
    <col min="4612" max="4612" width="9.7109375" style="38" customWidth="1"/>
    <col min="4613" max="4613" width="9.5703125" style="38" customWidth="1"/>
    <col min="4614" max="4614" width="12.5703125" style="38" customWidth="1"/>
    <col min="4615" max="4864" width="9.140625" style="38"/>
    <col min="4865" max="4866" width="22.7109375" style="38" customWidth="1"/>
    <col min="4867" max="4867" width="13.5703125" style="38" customWidth="1"/>
    <col min="4868" max="4868" width="9.7109375" style="38" customWidth="1"/>
    <col min="4869" max="4869" width="9.5703125" style="38" customWidth="1"/>
    <col min="4870" max="4870" width="12.5703125" style="38" customWidth="1"/>
    <col min="4871" max="5120" width="9.140625" style="38"/>
    <col min="5121" max="5122" width="22.7109375" style="38" customWidth="1"/>
    <col min="5123" max="5123" width="13.5703125" style="38" customWidth="1"/>
    <col min="5124" max="5124" width="9.7109375" style="38" customWidth="1"/>
    <col min="5125" max="5125" width="9.5703125" style="38" customWidth="1"/>
    <col min="5126" max="5126" width="12.5703125" style="38" customWidth="1"/>
    <col min="5127" max="5376" width="9.140625" style="38"/>
    <col min="5377" max="5378" width="22.7109375" style="38" customWidth="1"/>
    <col min="5379" max="5379" width="13.5703125" style="38" customWidth="1"/>
    <col min="5380" max="5380" width="9.7109375" style="38" customWidth="1"/>
    <col min="5381" max="5381" width="9.5703125" style="38" customWidth="1"/>
    <col min="5382" max="5382" width="12.5703125" style="38" customWidth="1"/>
    <col min="5383" max="5632" width="9.140625" style="38"/>
    <col min="5633" max="5634" width="22.7109375" style="38" customWidth="1"/>
    <col min="5635" max="5635" width="13.5703125" style="38" customWidth="1"/>
    <col min="5636" max="5636" width="9.7109375" style="38" customWidth="1"/>
    <col min="5637" max="5637" width="9.5703125" style="38" customWidth="1"/>
    <col min="5638" max="5638" width="12.5703125" style="38" customWidth="1"/>
    <col min="5639" max="5888" width="9.140625" style="38"/>
    <col min="5889" max="5890" width="22.7109375" style="38" customWidth="1"/>
    <col min="5891" max="5891" width="13.5703125" style="38" customWidth="1"/>
    <col min="5892" max="5892" width="9.7109375" style="38" customWidth="1"/>
    <col min="5893" max="5893" width="9.5703125" style="38" customWidth="1"/>
    <col min="5894" max="5894" width="12.5703125" style="38" customWidth="1"/>
    <col min="5895" max="6144" width="9.140625" style="38"/>
    <col min="6145" max="6146" width="22.7109375" style="38" customWidth="1"/>
    <col min="6147" max="6147" width="13.5703125" style="38" customWidth="1"/>
    <col min="6148" max="6148" width="9.7109375" style="38" customWidth="1"/>
    <col min="6149" max="6149" width="9.5703125" style="38" customWidth="1"/>
    <col min="6150" max="6150" width="12.5703125" style="38" customWidth="1"/>
    <col min="6151" max="6400" width="9.140625" style="38"/>
    <col min="6401" max="6402" width="22.7109375" style="38" customWidth="1"/>
    <col min="6403" max="6403" width="13.5703125" style="38" customWidth="1"/>
    <col min="6404" max="6404" width="9.7109375" style="38" customWidth="1"/>
    <col min="6405" max="6405" width="9.5703125" style="38" customWidth="1"/>
    <col min="6406" max="6406" width="12.5703125" style="38" customWidth="1"/>
    <col min="6407" max="6656" width="9.140625" style="38"/>
    <col min="6657" max="6658" width="22.7109375" style="38" customWidth="1"/>
    <col min="6659" max="6659" width="13.5703125" style="38" customWidth="1"/>
    <col min="6660" max="6660" width="9.7109375" style="38" customWidth="1"/>
    <col min="6661" max="6661" width="9.5703125" style="38" customWidth="1"/>
    <col min="6662" max="6662" width="12.5703125" style="38" customWidth="1"/>
    <col min="6663" max="6912" width="9.140625" style="38"/>
    <col min="6913" max="6914" width="22.7109375" style="38" customWidth="1"/>
    <col min="6915" max="6915" width="13.5703125" style="38" customWidth="1"/>
    <col min="6916" max="6916" width="9.7109375" style="38" customWidth="1"/>
    <col min="6917" max="6917" width="9.5703125" style="38" customWidth="1"/>
    <col min="6918" max="6918" width="12.5703125" style="38" customWidth="1"/>
    <col min="6919" max="7168" width="9.140625" style="38"/>
    <col min="7169" max="7170" width="22.7109375" style="38" customWidth="1"/>
    <col min="7171" max="7171" width="13.5703125" style="38" customWidth="1"/>
    <col min="7172" max="7172" width="9.7109375" style="38" customWidth="1"/>
    <col min="7173" max="7173" width="9.5703125" style="38" customWidth="1"/>
    <col min="7174" max="7174" width="12.5703125" style="38" customWidth="1"/>
    <col min="7175" max="7424" width="9.140625" style="38"/>
    <col min="7425" max="7426" width="22.7109375" style="38" customWidth="1"/>
    <col min="7427" max="7427" width="13.5703125" style="38" customWidth="1"/>
    <col min="7428" max="7428" width="9.7109375" style="38" customWidth="1"/>
    <col min="7429" max="7429" width="9.5703125" style="38" customWidth="1"/>
    <col min="7430" max="7430" width="12.5703125" style="38" customWidth="1"/>
    <col min="7431" max="7680" width="9.140625" style="38"/>
    <col min="7681" max="7682" width="22.7109375" style="38" customWidth="1"/>
    <col min="7683" max="7683" width="13.5703125" style="38" customWidth="1"/>
    <col min="7684" max="7684" width="9.7109375" style="38" customWidth="1"/>
    <col min="7685" max="7685" width="9.5703125" style="38" customWidth="1"/>
    <col min="7686" max="7686" width="12.5703125" style="38" customWidth="1"/>
    <col min="7687" max="7936" width="9.140625" style="38"/>
    <col min="7937" max="7938" width="22.7109375" style="38" customWidth="1"/>
    <col min="7939" max="7939" width="13.5703125" style="38" customWidth="1"/>
    <col min="7940" max="7940" width="9.7109375" style="38" customWidth="1"/>
    <col min="7941" max="7941" width="9.5703125" style="38" customWidth="1"/>
    <col min="7942" max="7942" width="12.5703125" style="38" customWidth="1"/>
    <col min="7943" max="8192" width="9.140625" style="38"/>
    <col min="8193" max="8194" width="22.7109375" style="38" customWidth="1"/>
    <col min="8195" max="8195" width="13.5703125" style="38" customWidth="1"/>
    <col min="8196" max="8196" width="9.7109375" style="38" customWidth="1"/>
    <col min="8197" max="8197" width="9.5703125" style="38" customWidth="1"/>
    <col min="8198" max="8198" width="12.5703125" style="38" customWidth="1"/>
    <col min="8199" max="8448" width="9.140625" style="38"/>
    <col min="8449" max="8450" width="22.7109375" style="38" customWidth="1"/>
    <col min="8451" max="8451" width="13.5703125" style="38" customWidth="1"/>
    <col min="8452" max="8452" width="9.7109375" style="38" customWidth="1"/>
    <col min="8453" max="8453" width="9.5703125" style="38" customWidth="1"/>
    <col min="8454" max="8454" width="12.5703125" style="38" customWidth="1"/>
    <col min="8455" max="8704" width="9.140625" style="38"/>
    <col min="8705" max="8706" width="22.7109375" style="38" customWidth="1"/>
    <col min="8707" max="8707" width="13.5703125" style="38" customWidth="1"/>
    <col min="8708" max="8708" width="9.7109375" style="38" customWidth="1"/>
    <col min="8709" max="8709" width="9.5703125" style="38" customWidth="1"/>
    <col min="8710" max="8710" width="12.5703125" style="38" customWidth="1"/>
    <col min="8711" max="8960" width="9.140625" style="38"/>
    <col min="8961" max="8962" width="22.7109375" style="38" customWidth="1"/>
    <col min="8963" max="8963" width="13.5703125" style="38" customWidth="1"/>
    <col min="8964" max="8964" width="9.7109375" style="38" customWidth="1"/>
    <col min="8965" max="8965" width="9.5703125" style="38" customWidth="1"/>
    <col min="8966" max="8966" width="12.5703125" style="38" customWidth="1"/>
    <col min="8967" max="9216" width="9.140625" style="38"/>
    <col min="9217" max="9218" width="22.7109375" style="38" customWidth="1"/>
    <col min="9219" max="9219" width="13.5703125" style="38" customWidth="1"/>
    <col min="9220" max="9220" width="9.7109375" style="38" customWidth="1"/>
    <col min="9221" max="9221" width="9.5703125" style="38" customWidth="1"/>
    <col min="9222" max="9222" width="12.5703125" style="38" customWidth="1"/>
    <col min="9223" max="9472" width="9.140625" style="38"/>
    <col min="9473" max="9474" width="22.7109375" style="38" customWidth="1"/>
    <col min="9475" max="9475" width="13.5703125" style="38" customWidth="1"/>
    <col min="9476" max="9476" width="9.7109375" style="38" customWidth="1"/>
    <col min="9477" max="9477" width="9.5703125" style="38" customWidth="1"/>
    <col min="9478" max="9478" width="12.5703125" style="38" customWidth="1"/>
    <col min="9479" max="9728" width="9.140625" style="38"/>
    <col min="9729" max="9730" width="22.7109375" style="38" customWidth="1"/>
    <col min="9731" max="9731" width="13.5703125" style="38" customWidth="1"/>
    <col min="9732" max="9732" width="9.7109375" style="38" customWidth="1"/>
    <col min="9733" max="9733" width="9.5703125" style="38" customWidth="1"/>
    <col min="9734" max="9734" width="12.5703125" style="38" customWidth="1"/>
    <col min="9735" max="9984" width="9.140625" style="38"/>
    <col min="9985" max="9986" width="22.7109375" style="38" customWidth="1"/>
    <col min="9987" max="9987" width="13.5703125" style="38" customWidth="1"/>
    <col min="9988" max="9988" width="9.7109375" style="38" customWidth="1"/>
    <col min="9989" max="9989" width="9.5703125" style="38" customWidth="1"/>
    <col min="9990" max="9990" width="12.5703125" style="38" customWidth="1"/>
    <col min="9991" max="10240" width="9.140625" style="38"/>
    <col min="10241" max="10242" width="22.7109375" style="38" customWidth="1"/>
    <col min="10243" max="10243" width="13.5703125" style="38" customWidth="1"/>
    <col min="10244" max="10244" width="9.7109375" style="38" customWidth="1"/>
    <col min="10245" max="10245" width="9.5703125" style="38" customWidth="1"/>
    <col min="10246" max="10246" width="12.5703125" style="38" customWidth="1"/>
    <col min="10247" max="10496" width="9.140625" style="38"/>
    <col min="10497" max="10498" width="22.7109375" style="38" customWidth="1"/>
    <col min="10499" max="10499" width="13.5703125" style="38" customWidth="1"/>
    <col min="10500" max="10500" width="9.7109375" style="38" customWidth="1"/>
    <col min="10501" max="10501" width="9.5703125" style="38" customWidth="1"/>
    <col min="10502" max="10502" width="12.5703125" style="38" customWidth="1"/>
    <col min="10503" max="10752" width="9.140625" style="38"/>
    <col min="10753" max="10754" width="22.7109375" style="38" customWidth="1"/>
    <col min="10755" max="10755" width="13.5703125" style="38" customWidth="1"/>
    <col min="10756" max="10756" width="9.7109375" style="38" customWidth="1"/>
    <col min="10757" max="10757" width="9.5703125" style="38" customWidth="1"/>
    <col min="10758" max="10758" width="12.5703125" style="38" customWidth="1"/>
    <col min="10759" max="11008" width="9.140625" style="38"/>
    <col min="11009" max="11010" width="22.7109375" style="38" customWidth="1"/>
    <col min="11011" max="11011" width="13.5703125" style="38" customWidth="1"/>
    <col min="11012" max="11012" width="9.7109375" style="38" customWidth="1"/>
    <col min="11013" max="11013" width="9.5703125" style="38" customWidth="1"/>
    <col min="11014" max="11014" width="12.5703125" style="38" customWidth="1"/>
    <col min="11015" max="11264" width="9.140625" style="38"/>
    <col min="11265" max="11266" width="22.7109375" style="38" customWidth="1"/>
    <col min="11267" max="11267" width="13.5703125" style="38" customWidth="1"/>
    <col min="11268" max="11268" width="9.7109375" style="38" customWidth="1"/>
    <col min="11269" max="11269" width="9.5703125" style="38" customWidth="1"/>
    <col min="11270" max="11270" width="12.5703125" style="38" customWidth="1"/>
    <col min="11271" max="11520" width="9.140625" style="38"/>
    <col min="11521" max="11522" width="22.7109375" style="38" customWidth="1"/>
    <col min="11523" max="11523" width="13.5703125" style="38" customWidth="1"/>
    <col min="11524" max="11524" width="9.7109375" style="38" customWidth="1"/>
    <col min="11525" max="11525" width="9.5703125" style="38" customWidth="1"/>
    <col min="11526" max="11526" width="12.5703125" style="38" customWidth="1"/>
    <col min="11527" max="11776" width="9.140625" style="38"/>
    <col min="11777" max="11778" width="22.7109375" style="38" customWidth="1"/>
    <col min="11779" max="11779" width="13.5703125" style="38" customWidth="1"/>
    <col min="11780" max="11780" width="9.7109375" style="38" customWidth="1"/>
    <col min="11781" max="11781" width="9.5703125" style="38" customWidth="1"/>
    <col min="11782" max="11782" width="12.5703125" style="38" customWidth="1"/>
    <col min="11783" max="12032" width="9.140625" style="38"/>
    <col min="12033" max="12034" width="22.7109375" style="38" customWidth="1"/>
    <col min="12035" max="12035" width="13.5703125" style="38" customWidth="1"/>
    <col min="12036" max="12036" width="9.7109375" style="38" customWidth="1"/>
    <col min="12037" max="12037" width="9.5703125" style="38" customWidth="1"/>
    <col min="12038" max="12038" width="12.5703125" style="38" customWidth="1"/>
    <col min="12039" max="12288" width="9.140625" style="38"/>
    <col min="12289" max="12290" width="22.7109375" style="38" customWidth="1"/>
    <col min="12291" max="12291" width="13.5703125" style="38" customWidth="1"/>
    <col min="12292" max="12292" width="9.7109375" style="38" customWidth="1"/>
    <col min="12293" max="12293" width="9.5703125" style="38" customWidth="1"/>
    <col min="12294" max="12294" width="12.5703125" style="38" customWidth="1"/>
    <col min="12295" max="12544" width="9.140625" style="38"/>
    <col min="12545" max="12546" width="22.7109375" style="38" customWidth="1"/>
    <col min="12547" max="12547" width="13.5703125" style="38" customWidth="1"/>
    <col min="12548" max="12548" width="9.7109375" style="38" customWidth="1"/>
    <col min="12549" max="12549" width="9.5703125" style="38" customWidth="1"/>
    <col min="12550" max="12550" width="12.5703125" style="38" customWidth="1"/>
    <col min="12551" max="12800" width="9.140625" style="38"/>
    <col min="12801" max="12802" width="22.7109375" style="38" customWidth="1"/>
    <col min="12803" max="12803" width="13.5703125" style="38" customWidth="1"/>
    <col min="12804" max="12804" width="9.7109375" style="38" customWidth="1"/>
    <col min="12805" max="12805" width="9.5703125" style="38" customWidth="1"/>
    <col min="12806" max="12806" width="12.5703125" style="38" customWidth="1"/>
    <col min="12807" max="13056" width="9.140625" style="38"/>
    <col min="13057" max="13058" width="22.7109375" style="38" customWidth="1"/>
    <col min="13059" max="13059" width="13.5703125" style="38" customWidth="1"/>
    <col min="13060" max="13060" width="9.7109375" style="38" customWidth="1"/>
    <col min="13061" max="13061" width="9.5703125" style="38" customWidth="1"/>
    <col min="13062" max="13062" width="12.5703125" style="38" customWidth="1"/>
    <col min="13063" max="13312" width="9.140625" style="38"/>
    <col min="13313" max="13314" width="22.7109375" style="38" customWidth="1"/>
    <col min="13315" max="13315" width="13.5703125" style="38" customWidth="1"/>
    <col min="13316" max="13316" width="9.7109375" style="38" customWidth="1"/>
    <col min="13317" max="13317" width="9.5703125" style="38" customWidth="1"/>
    <col min="13318" max="13318" width="12.5703125" style="38" customWidth="1"/>
    <col min="13319" max="13568" width="9.140625" style="38"/>
    <col min="13569" max="13570" width="22.7109375" style="38" customWidth="1"/>
    <col min="13571" max="13571" width="13.5703125" style="38" customWidth="1"/>
    <col min="13572" max="13572" width="9.7109375" style="38" customWidth="1"/>
    <col min="13573" max="13573" width="9.5703125" style="38" customWidth="1"/>
    <col min="13574" max="13574" width="12.5703125" style="38" customWidth="1"/>
    <col min="13575" max="13824" width="9.140625" style="38"/>
    <col min="13825" max="13826" width="22.7109375" style="38" customWidth="1"/>
    <col min="13827" max="13827" width="13.5703125" style="38" customWidth="1"/>
    <col min="13828" max="13828" width="9.7109375" style="38" customWidth="1"/>
    <col min="13829" max="13829" width="9.5703125" style="38" customWidth="1"/>
    <col min="13830" max="13830" width="12.5703125" style="38" customWidth="1"/>
    <col min="13831" max="14080" width="9.140625" style="38"/>
    <col min="14081" max="14082" width="22.7109375" style="38" customWidth="1"/>
    <col min="14083" max="14083" width="13.5703125" style="38" customWidth="1"/>
    <col min="14084" max="14084" width="9.7109375" style="38" customWidth="1"/>
    <col min="14085" max="14085" width="9.5703125" style="38" customWidth="1"/>
    <col min="14086" max="14086" width="12.5703125" style="38" customWidth="1"/>
    <col min="14087" max="14336" width="9.140625" style="38"/>
    <col min="14337" max="14338" width="22.7109375" style="38" customWidth="1"/>
    <col min="14339" max="14339" width="13.5703125" style="38" customWidth="1"/>
    <col min="14340" max="14340" width="9.7109375" style="38" customWidth="1"/>
    <col min="14341" max="14341" width="9.5703125" style="38" customWidth="1"/>
    <col min="14342" max="14342" width="12.5703125" style="38" customWidth="1"/>
    <col min="14343" max="14592" width="9.140625" style="38"/>
    <col min="14593" max="14594" width="22.7109375" style="38" customWidth="1"/>
    <col min="14595" max="14595" width="13.5703125" style="38" customWidth="1"/>
    <col min="14596" max="14596" width="9.7109375" style="38" customWidth="1"/>
    <col min="14597" max="14597" width="9.5703125" style="38" customWidth="1"/>
    <col min="14598" max="14598" width="12.5703125" style="38" customWidth="1"/>
    <col min="14599" max="14848" width="9.140625" style="38"/>
    <col min="14849" max="14850" width="22.7109375" style="38" customWidth="1"/>
    <col min="14851" max="14851" width="13.5703125" style="38" customWidth="1"/>
    <col min="14852" max="14852" width="9.7109375" style="38" customWidth="1"/>
    <col min="14853" max="14853" width="9.5703125" style="38" customWidth="1"/>
    <col min="14854" max="14854" width="12.5703125" style="38" customWidth="1"/>
    <col min="14855" max="15104" width="9.140625" style="38"/>
    <col min="15105" max="15106" width="22.7109375" style="38" customWidth="1"/>
    <col min="15107" max="15107" width="13.5703125" style="38" customWidth="1"/>
    <col min="15108" max="15108" width="9.7109375" style="38" customWidth="1"/>
    <col min="15109" max="15109" width="9.5703125" style="38" customWidth="1"/>
    <col min="15110" max="15110" width="12.5703125" style="38" customWidth="1"/>
    <col min="15111" max="15360" width="9.140625" style="38"/>
    <col min="15361" max="15362" width="22.7109375" style="38" customWidth="1"/>
    <col min="15363" max="15363" width="13.5703125" style="38" customWidth="1"/>
    <col min="15364" max="15364" width="9.7109375" style="38" customWidth="1"/>
    <col min="15365" max="15365" width="9.5703125" style="38" customWidth="1"/>
    <col min="15366" max="15366" width="12.5703125" style="38" customWidth="1"/>
    <col min="15367" max="15616" width="9.140625" style="38"/>
    <col min="15617" max="15618" width="22.7109375" style="38" customWidth="1"/>
    <col min="15619" max="15619" width="13.5703125" style="38" customWidth="1"/>
    <col min="15620" max="15620" width="9.7109375" style="38" customWidth="1"/>
    <col min="15621" max="15621" width="9.5703125" style="38" customWidth="1"/>
    <col min="15622" max="15622" width="12.5703125" style="38" customWidth="1"/>
    <col min="15623" max="15872" width="9.140625" style="38"/>
    <col min="15873" max="15874" width="22.7109375" style="38" customWidth="1"/>
    <col min="15875" max="15875" width="13.5703125" style="38" customWidth="1"/>
    <col min="15876" max="15876" width="9.7109375" style="38" customWidth="1"/>
    <col min="15877" max="15877" width="9.5703125" style="38" customWidth="1"/>
    <col min="15878" max="15878" width="12.5703125" style="38" customWidth="1"/>
    <col min="15879" max="16128" width="9.140625" style="38"/>
    <col min="16129" max="16130" width="22.7109375" style="38" customWidth="1"/>
    <col min="16131" max="16131" width="13.5703125" style="38" customWidth="1"/>
    <col min="16132" max="16132" width="9.7109375" style="38" customWidth="1"/>
    <col min="16133" max="16133" width="9.5703125" style="38" customWidth="1"/>
    <col min="16134" max="16134" width="12.5703125" style="38" customWidth="1"/>
    <col min="16135" max="16384" width="9.140625" style="38"/>
  </cols>
  <sheetData>
    <row r="1" spans="1:44" x14ac:dyDescent="0.2">
      <c r="A1" s="71" t="s">
        <v>467</v>
      </c>
      <c r="B1" s="71"/>
      <c r="C1" s="74" t="s">
        <v>480</v>
      </c>
      <c r="D1" s="74"/>
      <c r="E1" s="74"/>
      <c r="F1" s="74"/>
    </row>
    <row r="2" spans="1:44" ht="15.95" customHeight="1" x14ac:dyDescent="0.2">
      <c r="A2" s="71"/>
      <c r="B2" s="71"/>
      <c r="C2" s="75"/>
      <c r="D2" s="75"/>
      <c r="E2" s="75"/>
      <c r="F2" s="75"/>
    </row>
    <row r="3" spans="1:44" ht="29.1" customHeight="1" x14ac:dyDescent="0.2">
      <c r="A3" s="71"/>
      <c r="B3" s="71"/>
      <c r="C3" s="32" t="s">
        <v>444</v>
      </c>
      <c r="D3" s="32" t="s">
        <v>445</v>
      </c>
      <c r="E3" s="32" t="s">
        <v>477</v>
      </c>
      <c r="F3" s="32" t="s">
        <v>478</v>
      </c>
    </row>
    <row r="4" spans="1:44" ht="17.100000000000001" customHeight="1" x14ac:dyDescent="0.2">
      <c r="A4" s="33" t="s">
        <v>4</v>
      </c>
      <c r="B4" s="34" t="s">
        <v>1</v>
      </c>
      <c r="C4" s="47">
        <v>1992</v>
      </c>
      <c r="D4" s="47">
        <v>2704008.9900852339</v>
      </c>
      <c r="E4" s="48">
        <v>16859.500910831266</v>
      </c>
      <c r="F4" s="48">
        <v>45588242031.23793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7.100000000000001" customHeight="1" x14ac:dyDescent="0.2">
      <c r="A5" s="70" t="s">
        <v>5</v>
      </c>
      <c r="B5" s="34" t="s">
        <v>6</v>
      </c>
      <c r="C5" s="47">
        <v>576</v>
      </c>
      <c r="D5" s="47">
        <v>796662.6651075714</v>
      </c>
      <c r="E5" s="48">
        <v>13435.374854062415</v>
      </c>
      <c r="F5" s="48">
        <v>10703461537.956612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7.100000000000001" customHeight="1" x14ac:dyDescent="0.2">
      <c r="A6" s="70"/>
      <c r="B6" s="34" t="s">
        <v>7</v>
      </c>
      <c r="C6" s="47">
        <v>613</v>
      </c>
      <c r="D6" s="47">
        <v>765416.39112062601</v>
      </c>
      <c r="E6" s="48">
        <v>16123.311606075744</v>
      </c>
      <c r="F6" s="48">
        <v>12341046982.435801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</row>
    <row r="7" spans="1:44" ht="17.100000000000001" customHeight="1" x14ac:dyDescent="0.2">
      <c r="A7" s="70"/>
      <c r="B7" s="34" t="s">
        <v>8</v>
      </c>
      <c r="C7" s="47">
        <v>477</v>
      </c>
      <c r="D7" s="47">
        <v>667599.28644320823</v>
      </c>
      <c r="E7" s="48">
        <v>18758.626922016461</v>
      </c>
      <c r="F7" s="48">
        <v>12523245947.792545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</row>
    <row r="8" spans="1:44" ht="17.100000000000001" customHeight="1" x14ac:dyDescent="0.2">
      <c r="A8" s="70"/>
      <c r="B8" s="34" t="s">
        <v>9</v>
      </c>
      <c r="C8" s="47">
        <v>326</v>
      </c>
      <c r="D8" s="47">
        <v>474330.64741382806</v>
      </c>
      <c r="E8" s="48">
        <v>21125.532616724569</v>
      </c>
      <c r="F8" s="48">
        <v>10020487563.052906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</row>
    <row r="9" spans="1:44" ht="17.100000000000001" customHeight="1" x14ac:dyDescent="0.2">
      <c r="A9" s="70" t="s">
        <v>10</v>
      </c>
      <c r="B9" s="34" t="s">
        <v>11</v>
      </c>
      <c r="C9" s="47">
        <v>1432</v>
      </c>
      <c r="D9" s="47">
        <v>1856611.8212648558</v>
      </c>
      <c r="E9" s="48">
        <v>15758.44124427001</v>
      </c>
      <c r="F9" s="48">
        <v>29257308298.819363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</row>
    <row r="10" spans="1:44" ht="17.100000000000001" customHeight="1" x14ac:dyDescent="0.2">
      <c r="A10" s="70"/>
      <c r="B10" s="34" t="s">
        <v>12</v>
      </c>
      <c r="C10" s="47">
        <v>560</v>
      </c>
      <c r="D10" s="47">
        <v>847397.16882037616</v>
      </c>
      <c r="E10" s="48">
        <v>19271.876675198288</v>
      </c>
      <c r="F10" s="48">
        <v>16330933732.418472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</row>
    <row r="11" spans="1:44" ht="17.100000000000001" customHeight="1" x14ac:dyDescent="0.2">
      <c r="A11" s="70" t="s">
        <v>13</v>
      </c>
      <c r="B11" s="34" t="s">
        <v>14</v>
      </c>
      <c r="C11" s="47">
        <v>315</v>
      </c>
      <c r="D11" s="47">
        <v>444097.86935941054</v>
      </c>
      <c r="E11" s="48">
        <v>15282.557289372551</v>
      </c>
      <c r="F11" s="48">
        <v>6786951130.5734787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</row>
    <row r="12" spans="1:44" ht="30" customHeight="1" x14ac:dyDescent="0.2">
      <c r="A12" s="70"/>
      <c r="B12" s="34" t="s">
        <v>15</v>
      </c>
      <c r="C12" s="47">
        <v>595</v>
      </c>
      <c r="D12" s="47">
        <v>743231.37009128579</v>
      </c>
      <c r="E12" s="48">
        <v>18772.222996531877</v>
      </c>
      <c r="F12" s="48">
        <v>13952105017.371529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</row>
    <row r="13" spans="1:44" ht="17.100000000000001" customHeight="1" x14ac:dyDescent="0.2">
      <c r="A13" s="70"/>
      <c r="B13" s="34" t="s">
        <v>16</v>
      </c>
      <c r="C13" s="47">
        <v>542</v>
      </c>
      <c r="D13" s="47">
        <v>828077.88308875554</v>
      </c>
      <c r="E13" s="48">
        <v>19049.186328701158</v>
      </c>
      <c r="F13" s="48">
        <v>15774209889.634119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</row>
    <row r="14" spans="1:44" ht="30" customHeight="1" x14ac:dyDescent="0.2">
      <c r="A14" s="70"/>
      <c r="B14" s="34" t="s">
        <v>17</v>
      </c>
      <c r="C14" s="47">
        <v>105</v>
      </c>
      <c r="D14" s="47">
        <v>143023.31745573948</v>
      </c>
      <c r="E14" s="48">
        <v>13695.432397830804</v>
      </c>
      <c r="F14" s="48">
        <v>1958766175.5285745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</row>
    <row r="15" spans="1:44" ht="30" customHeight="1" x14ac:dyDescent="0.2">
      <c r="A15" s="70"/>
      <c r="B15" s="34" t="s">
        <v>18</v>
      </c>
      <c r="C15" s="47">
        <v>261</v>
      </c>
      <c r="D15" s="47">
        <v>352564.79574816156</v>
      </c>
      <c r="E15" s="48">
        <v>11108.625860026928</v>
      </c>
      <c r="F15" s="48">
        <v>3916510407.3831396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</row>
    <row r="16" spans="1:44" ht="30" customHeight="1" x14ac:dyDescent="0.2">
      <c r="A16" s="70"/>
      <c r="B16" s="34" t="s">
        <v>19</v>
      </c>
      <c r="C16" s="47">
        <v>174</v>
      </c>
      <c r="D16" s="47">
        <v>193013.7543418814</v>
      </c>
      <c r="E16" s="48">
        <v>16577.572005979786</v>
      </c>
      <c r="F16" s="48">
        <v>3199699410.7470326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</row>
    <row r="17" spans="1:44" ht="17.100000000000001" customHeight="1" x14ac:dyDescent="0.2">
      <c r="A17" s="70" t="s">
        <v>20</v>
      </c>
      <c r="B17" s="34" t="s">
        <v>21</v>
      </c>
      <c r="C17" s="47">
        <v>255</v>
      </c>
      <c r="D17" s="47">
        <v>372665.08917993278</v>
      </c>
      <c r="E17" s="48">
        <v>14138.924774964786</v>
      </c>
      <c r="F17" s="48">
        <v>5269083662.1706133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ht="17.100000000000001" customHeight="1" x14ac:dyDescent="0.2">
      <c r="A18" s="70"/>
      <c r="B18" s="34" t="s">
        <v>22</v>
      </c>
      <c r="C18" s="47">
        <v>486</v>
      </c>
      <c r="D18" s="47">
        <v>675829.40692248719</v>
      </c>
      <c r="E18" s="48">
        <v>15407.025740895202</v>
      </c>
      <c r="F18" s="48">
        <v>10412521068.908699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ht="30" customHeight="1" x14ac:dyDescent="0.2">
      <c r="A19" s="70"/>
      <c r="B19" s="34" t="s">
        <v>23</v>
      </c>
      <c r="C19" s="47">
        <v>802</v>
      </c>
      <c r="D19" s="47">
        <v>1063090.766025871</v>
      </c>
      <c r="E19" s="48">
        <v>18350.046259980994</v>
      </c>
      <c r="F19" s="48">
        <v>19507764735.133366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ht="17.100000000000001" customHeight="1" x14ac:dyDescent="0.2">
      <c r="A20" s="70"/>
      <c r="B20" s="34" t="s">
        <v>24</v>
      </c>
      <c r="C20" s="47">
        <v>438</v>
      </c>
      <c r="D20" s="47">
        <v>577238.69358527998</v>
      </c>
      <c r="E20" s="48">
        <v>17528.33796218201</v>
      </c>
      <c r="F20" s="48">
        <v>10118034906.011211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ht="17.100000000000001" customHeight="1" x14ac:dyDescent="0.2">
      <c r="A21" s="70"/>
      <c r="B21" s="34" t="s">
        <v>25</v>
      </c>
      <c r="C21" s="47">
        <v>11</v>
      </c>
      <c r="D21" s="47">
        <v>15185.034371660588</v>
      </c>
      <c r="E21" s="48">
        <v>18494.37098002221</v>
      </c>
      <c r="F21" s="48">
        <v>280837659.01387936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ht="17.100000000000001" customHeight="1" x14ac:dyDescent="0.2">
      <c r="A22" s="70" t="s">
        <v>26</v>
      </c>
      <c r="B22" s="34" t="s">
        <v>27</v>
      </c>
      <c r="C22" s="47">
        <v>1684</v>
      </c>
      <c r="D22" s="47">
        <v>2273624.8443329921</v>
      </c>
      <c r="E22" s="48">
        <v>17023.237680681745</v>
      </c>
      <c r="F22" s="48">
        <v>38704456121.783554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ht="17.100000000000001" customHeight="1" x14ac:dyDescent="0.2">
      <c r="A23" s="70"/>
      <c r="B23" s="34" t="s">
        <v>25</v>
      </c>
      <c r="C23" s="47">
        <v>308</v>
      </c>
      <c r="D23" s="47">
        <v>430384.14575223741</v>
      </c>
      <c r="E23" s="48">
        <v>15994.515544764134</v>
      </c>
      <c r="F23" s="48">
        <v>6883785909.4541941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ht="17.100000000000001" customHeight="1" x14ac:dyDescent="0.2">
      <c r="A24" s="70" t="s">
        <v>28</v>
      </c>
      <c r="B24" s="34" t="s">
        <v>29</v>
      </c>
      <c r="C24" s="47">
        <v>457</v>
      </c>
      <c r="D24" s="47">
        <v>608449.06844253186</v>
      </c>
      <c r="E24" s="48">
        <v>15711.795063610252</v>
      </c>
      <c r="F24" s="48">
        <v>9559827070.013628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ht="30" customHeight="1" x14ac:dyDescent="0.2">
      <c r="A25" s="70"/>
      <c r="B25" s="34" t="s">
        <v>30</v>
      </c>
      <c r="C25" s="47">
        <v>422</v>
      </c>
      <c r="D25" s="47">
        <v>669607.41337561037</v>
      </c>
      <c r="E25" s="48">
        <v>16797.557439827517</v>
      </c>
      <c r="F25" s="48">
        <v>11247768988.311144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ht="17.100000000000001" customHeight="1" x14ac:dyDescent="0.2">
      <c r="A26" s="70"/>
      <c r="B26" s="34" t="s">
        <v>31</v>
      </c>
      <c r="C26" s="47">
        <v>664</v>
      </c>
      <c r="D26" s="47">
        <v>820890.11565396551</v>
      </c>
      <c r="E26" s="48">
        <v>17296.377086052555</v>
      </c>
      <c r="F26" s="48">
        <v>14198424986.56428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ht="17.100000000000001" customHeight="1" x14ac:dyDescent="0.2">
      <c r="A27" s="70"/>
      <c r="B27" s="34" t="s">
        <v>32</v>
      </c>
      <c r="C27" s="47">
        <v>449</v>
      </c>
      <c r="D27" s="47">
        <v>605062.3926131255</v>
      </c>
      <c r="E27" s="48">
        <v>17489.47069846237</v>
      </c>
      <c r="F27" s="48">
        <v>10582220986.348793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ht="17.100000000000001" customHeight="1" x14ac:dyDescent="0.2">
      <c r="A28" s="70" t="s">
        <v>33</v>
      </c>
      <c r="B28" s="34" t="s">
        <v>34</v>
      </c>
      <c r="C28" s="47">
        <v>353</v>
      </c>
      <c r="D28" s="47">
        <v>356020.63846811379</v>
      </c>
      <c r="E28" s="48">
        <v>14084.677797063965</v>
      </c>
      <c r="F28" s="48">
        <v>5014435981.9283791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">
      <c r="A29" s="70"/>
      <c r="B29" s="34" t="s">
        <v>35</v>
      </c>
      <c r="C29" s="47">
        <v>634</v>
      </c>
      <c r="D29" s="47">
        <v>615845.85784553003</v>
      </c>
      <c r="E29" s="48">
        <v>17795.487591998288</v>
      </c>
      <c r="F29" s="48">
        <v>10959277321.873671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ht="17.100000000000001" customHeight="1" x14ac:dyDescent="0.2">
      <c r="A30" s="70"/>
      <c r="B30" s="34" t="s">
        <v>36</v>
      </c>
      <c r="C30" s="47">
        <v>744</v>
      </c>
      <c r="D30" s="47">
        <v>946736.07776018884</v>
      </c>
      <c r="E30" s="48">
        <v>16621.883419179401</v>
      </c>
      <c r="F30" s="48">
        <v>15736536713.261023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ht="17.100000000000001" customHeight="1" x14ac:dyDescent="0.2">
      <c r="A31" s="70"/>
      <c r="B31" s="34" t="s">
        <v>37</v>
      </c>
      <c r="C31" s="47">
        <v>261</v>
      </c>
      <c r="D31" s="47">
        <v>785406.41601140157</v>
      </c>
      <c r="E31" s="48">
        <v>17669.822567343632</v>
      </c>
      <c r="F31" s="48">
        <v>13877992014.174744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ht="17.100000000000001" customHeight="1" x14ac:dyDescent="0.2">
      <c r="A32" s="70" t="s">
        <v>38</v>
      </c>
      <c r="B32" s="34" t="s">
        <v>39</v>
      </c>
      <c r="C32" s="47">
        <v>1411</v>
      </c>
      <c r="D32" s="47">
        <v>1959561.3450093528</v>
      </c>
      <c r="E32" s="48">
        <v>18418.991683584078</v>
      </c>
      <c r="F32" s="48">
        <v>36093144117.200096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ht="17.100000000000001" customHeight="1" x14ac:dyDescent="0.2">
      <c r="A33" s="70"/>
      <c r="B33" s="34" t="s">
        <v>40</v>
      </c>
      <c r="C33" s="47">
        <v>581</v>
      </c>
      <c r="D33" s="47">
        <v>744447.6450758772</v>
      </c>
      <c r="E33" s="48">
        <v>12754.55430189443</v>
      </c>
      <c r="F33" s="48">
        <v>9495097914.0377064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ht="17.100000000000001" customHeight="1" x14ac:dyDescent="0.2">
      <c r="A34" s="70" t="s">
        <v>41</v>
      </c>
      <c r="B34" s="36" t="s">
        <v>42</v>
      </c>
      <c r="C34" s="47">
        <v>490</v>
      </c>
      <c r="D34" s="47">
        <v>629974.25814372522</v>
      </c>
      <c r="E34" s="48">
        <v>16248.98545771426</v>
      </c>
      <c r="F34" s="48">
        <v>10236442559.31172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ht="17.100000000000001" customHeight="1" x14ac:dyDescent="0.2">
      <c r="A35" s="70"/>
      <c r="B35" s="36" t="s">
        <v>43</v>
      </c>
      <c r="C35" s="47">
        <v>425</v>
      </c>
      <c r="D35" s="47">
        <v>570229.73769187322</v>
      </c>
      <c r="E35" s="48">
        <v>15595.65987563118</v>
      </c>
      <c r="F35" s="48">
        <v>8893109040.0128403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ht="17.100000000000001" customHeight="1" x14ac:dyDescent="0.2">
      <c r="A36" s="70"/>
      <c r="B36" s="36" t="s">
        <v>44</v>
      </c>
      <c r="C36" s="47">
        <v>539</v>
      </c>
      <c r="D36" s="47">
        <v>725354.85403455305</v>
      </c>
      <c r="E36" s="48">
        <v>17705.960495406172</v>
      </c>
      <c r="F36" s="48">
        <v>12843104390.686907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ht="17.100000000000001" customHeight="1" x14ac:dyDescent="0.2">
      <c r="A37" s="70"/>
      <c r="B37" s="36" t="s">
        <v>45</v>
      </c>
      <c r="C37" s="47">
        <v>538</v>
      </c>
      <c r="D37" s="47">
        <v>778450.14021508256</v>
      </c>
      <c r="E37" s="48">
        <v>17490.633423823969</v>
      </c>
      <c r="F37" s="48">
        <v>13615586041.226377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ht="17.100000000000001" customHeight="1" x14ac:dyDescent="0.2">
      <c r="A38" s="70" t="s">
        <v>46</v>
      </c>
      <c r="B38" s="36" t="s">
        <v>42</v>
      </c>
      <c r="C38" s="47">
        <v>151</v>
      </c>
      <c r="D38" s="47">
        <v>183303.23989577088</v>
      </c>
      <c r="E38" s="48">
        <v>16483.241256087807</v>
      </c>
      <c r="F38" s="48">
        <v>3021431526.2245312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ht="17.100000000000001" customHeight="1" x14ac:dyDescent="0.2">
      <c r="A39" s="70"/>
      <c r="B39" s="36" t="s">
        <v>43</v>
      </c>
      <c r="C39" s="47">
        <v>200</v>
      </c>
      <c r="D39" s="47">
        <v>265915.74611205439</v>
      </c>
      <c r="E39" s="48">
        <v>16927.771266221385</v>
      </c>
      <c r="F39" s="48">
        <v>4501360926.2714558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ht="17.100000000000001" customHeight="1" x14ac:dyDescent="0.2">
      <c r="A40" s="70"/>
      <c r="B40" s="36" t="s">
        <v>44</v>
      </c>
      <c r="C40" s="47">
        <v>142</v>
      </c>
      <c r="D40" s="47">
        <v>183960.11901413577</v>
      </c>
      <c r="E40" s="48">
        <v>14974.435854441201</v>
      </c>
      <c r="F40" s="48">
        <v>2754699001.9525452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ht="17.100000000000001" customHeight="1" x14ac:dyDescent="0.2">
      <c r="A41" s="70"/>
      <c r="B41" s="36" t="s">
        <v>45</v>
      </c>
      <c r="C41" s="47">
        <v>199</v>
      </c>
      <c r="D41" s="47">
        <v>273020.98306618549</v>
      </c>
      <c r="E41" s="48">
        <v>15300.867319924057</v>
      </c>
      <c r="F41" s="48">
        <v>4177457837.4509368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ht="17.100000000000001" customHeight="1" x14ac:dyDescent="0.2">
      <c r="A42" s="70"/>
      <c r="B42" s="36" t="s">
        <v>47</v>
      </c>
      <c r="C42" s="47">
        <v>223</v>
      </c>
      <c r="D42" s="47">
        <v>294003.90774745203</v>
      </c>
      <c r="E42" s="48">
        <v>15899.796513727159</v>
      </c>
      <c r="F42" s="48">
        <v>4674602307.4250994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ht="17.100000000000001" customHeight="1" x14ac:dyDescent="0.2">
      <c r="A43" s="70"/>
      <c r="B43" s="36" t="s">
        <v>48</v>
      </c>
      <c r="C43" s="47">
        <v>233</v>
      </c>
      <c r="D43" s="47">
        <v>323283.94959969021</v>
      </c>
      <c r="E43" s="48">
        <v>19089.945145628553</v>
      </c>
      <c r="F43" s="48">
        <v>6171472864.3202324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ht="17.100000000000001" customHeight="1" x14ac:dyDescent="0.2">
      <c r="A44" s="70"/>
      <c r="B44" s="36" t="s">
        <v>49</v>
      </c>
      <c r="C44" s="47">
        <v>193</v>
      </c>
      <c r="D44" s="47">
        <v>254806.93870650543</v>
      </c>
      <c r="E44" s="48">
        <v>16866.852909263816</v>
      </c>
      <c r="F44" s="48">
        <v>4297791155.4224281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ht="17.100000000000001" customHeight="1" x14ac:dyDescent="0.2">
      <c r="A45" s="70"/>
      <c r="B45" s="36" t="s">
        <v>50</v>
      </c>
      <c r="C45" s="47">
        <v>222</v>
      </c>
      <c r="D45" s="47">
        <v>290357.8056471505</v>
      </c>
      <c r="E45" s="48">
        <v>17848.827117824763</v>
      </c>
      <c r="F45" s="48">
        <v>5182546275.3069515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ht="17.100000000000001" customHeight="1" x14ac:dyDescent="0.2">
      <c r="A46" s="70"/>
      <c r="B46" s="36" t="s">
        <v>51</v>
      </c>
      <c r="C46" s="47">
        <v>228</v>
      </c>
      <c r="D46" s="47">
        <v>307431.22543008038</v>
      </c>
      <c r="E46" s="48">
        <v>18197.067096433704</v>
      </c>
      <c r="F46" s="48">
        <v>5594346636.6900082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ht="17.100000000000001" customHeight="1" x14ac:dyDescent="0.2">
      <c r="A47" s="70"/>
      <c r="B47" s="36" t="s">
        <v>52</v>
      </c>
      <c r="C47" s="47">
        <v>201</v>
      </c>
      <c r="D47" s="47">
        <v>327925.07486620854</v>
      </c>
      <c r="E47" s="48">
        <v>15895.501441298225</v>
      </c>
      <c r="F47" s="48">
        <v>5212533500.173646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ht="17.100000000000001" customHeight="1" x14ac:dyDescent="0.2">
      <c r="A48" s="70" t="s">
        <v>53</v>
      </c>
      <c r="B48" s="34" t="s">
        <v>11</v>
      </c>
      <c r="C48" s="47">
        <v>0</v>
      </c>
      <c r="D48" s="47">
        <v>0</v>
      </c>
      <c r="E48" s="48" t="s">
        <v>484</v>
      </c>
      <c r="F48" s="48" t="s">
        <v>484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ht="17.100000000000001" customHeight="1" x14ac:dyDescent="0.2">
      <c r="A49" s="70"/>
      <c r="B49" s="34" t="s">
        <v>12</v>
      </c>
      <c r="C49" s="47">
        <v>1992</v>
      </c>
      <c r="D49" s="47">
        <v>2704008.9900852339</v>
      </c>
      <c r="E49" s="48">
        <v>16859.500910831266</v>
      </c>
      <c r="F49" s="48">
        <v>45588242031.23793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20.100000000000001" customHeight="1" x14ac:dyDescent="0.2">
      <c r="A50" s="70" t="s">
        <v>54</v>
      </c>
      <c r="B50" s="34" t="s">
        <v>11</v>
      </c>
      <c r="C50" s="47">
        <v>196</v>
      </c>
      <c r="D50" s="47">
        <v>223653.98182241974</v>
      </c>
      <c r="E50" s="48">
        <v>11039.173685872131</v>
      </c>
      <c r="F50" s="48">
        <v>2468955150.8745799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20.100000000000001" customHeight="1" x14ac:dyDescent="0.2">
      <c r="A51" s="70"/>
      <c r="B51" s="34" t="s">
        <v>12</v>
      </c>
      <c r="C51" s="47">
        <v>1796</v>
      </c>
      <c r="D51" s="47">
        <v>2480355.0082628145</v>
      </c>
      <c r="E51" s="48">
        <v>17384.320686643565</v>
      </c>
      <c r="F51" s="48">
        <v>43119286880.363213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ht="27.95" customHeight="1" x14ac:dyDescent="0.2">
      <c r="A52" s="70" t="s">
        <v>55</v>
      </c>
      <c r="B52" s="34" t="s">
        <v>11</v>
      </c>
      <c r="C52" s="47">
        <v>280</v>
      </c>
      <c r="D52" s="47">
        <v>335430.73836213263</v>
      </c>
      <c r="E52" s="48">
        <v>10281.639015922938</v>
      </c>
      <c r="F52" s="48">
        <v>3448777766.6839418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ht="27.95" customHeight="1" x14ac:dyDescent="0.2">
      <c r="A53" s="70"/>
      <c r="B53" s="34" t="s">
        <v>12</v>
      </c>
      <c r="C53" s="47">
        <v>1712</v>
      </c>
      <c r="D53" s="47">
        <v>2368578.2517230995</v>
      </c>
      <c r="E53" s="48">
        <v>17791.03740140238</v>
      </c>
      <c r="F53" s="48">
        <v>42139464264.553925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ht="27.95" customHeight="1" x14ac:dyDescent="0.2">
      <c r="A54" s="70" t="s">
        <v>56</v>
      </c>
      <c r="B54" s="34" t="s">
        <v>11</v>
      </c>
      <c r="C54" s="47">
        <v>1852</v>
      </c>
      <c r="D54" s="47">
        <v>2505324.5171708292</v>
      </c>
      <c r="E54" s="48">
        <v>16289.879685508347</v>
      </c>
      <c r="F54" s="48">
        <v>40811434957.867104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ht="27.95" customHeight="1" x14ac:dyDescent="0.2">
      <c r="A55" s="70"/>
      <c r="B55" s="34" t="s">
        <v>12</v>
      </c>
      <c r="C55" s="47">
        <v>140</v>
      </c>
      <c r="D55" s="47">
        <v>198684.47291440243</v>
      </c>
      <c r="E55" s="48">
        <v>24042.17603571208</v>
      </c>
      <c r="F55" s="48">
        <v>4776807073.3707323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ht="17.100000000000001" customHeight="1" x14ac:dyDescent="0.2">
      <c r="A56" s="70" t="s">
        <v>57</v>
      </c>
      <c r="B56" s="34" t="s">
        <v>58</v>
      </c>
      <c r="C56" s="47">
        <v>138</v>
      </c>
      <c r="D56" s="47">
        <v>178071.45220351138</v>
      </c>
      <c r="E56" s="48">
        <v>12369.585224413588</v>
      </c>
      <c r="F56" s="48">
        <v>2202670004.0664248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ht="30" customHeight="1" x14ac:dyDescent="0.2">
      <c r="A57" s="70"/>
      <c r="B57" s="34" t="s">
        <v>59</v>
      </c>
      <c r="C57" s="47">
        <v>1658</v>
      </c>
      <c r="D57" s="47">
        <v>2302283.5560593004</v>
      </c>
      <c r="E57" s="48">
        <v>17772.188299138783</v>
      </c>
      <c r="F57" s="48">
        <v>40916616876.29673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ht="30" customHeight="1" x14ac:dyDescent="0.2">
      <c r="A58" s="70"/>
      <c r="B58" s="34" t="s">
        <v>60</v>
      </c>
      <c r="C58" s="47">
        <v>54</v>
      </c>
      <c r="D58" s="47">
        <v>66294.695663798033</v>
      </c>
      <c r="E58" s="48">
        <v>18445.629412924984</v>
      </c>
      <c r="F58" s="48">
        <v>1222847388.2570634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ht="45.95" customHeight="1" x14ac:dyDescent="0.2">
      <c r="A59" s="70"/>
      <c r="B59" s="34" t="s">
        <v>61</v>
      </c>
      <c r="C59" s="47">
        <v>142</v>
      </c>
      <c r="D59" s="47">
        <v>157359.28615862186</v>
      </c>
      <c r="E59" s="48">
        <v>7918.8702048470932</v>
      </c>
      <c r="F59" s="48">
        <v>1246107762.6175182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ht="20.100000000000001" customHeight="1" x14ac:dyDescent="0.2">
      <c r="A60" s="70" t="s">
        <v>62</v>
      </c>
      <c r="B60" s="34" t="s">
        <v>11</v>
      </c>
      <c r="C60" s="47">
        <v>142</v>
      </c>
      <c r="D60" s="47">
        <v>157359.28615862186</v>
      </c>
      <c r="E60" s="48">
        <v>7918.8702048470932</v>
      </c>
      <c r="F60" s="48">
        <v>1246107762.6175182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ht="20.100000000000001" customHeight="1" x14ac:dyDescent="0.2">
      <c r="A61" s="70"/>
      <c r="B61" s="34" t="s">
        <v>12</v>
      </c>
      <c r="C61" s="47">
        <v>1850</v>
      </c>
      <c r="D61" s="47">
        <v>2546649.7039266136</v>
      </c>
      <c r="E61" s="48">
        <v>17411.948804835713</v>
      </c>
      <c r="F61" s="48">
        <v>44342134268.620216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ht="20.100000000000001" customHeight="1" x14ac:dyDescent="0.2">
      <c r="A62" s="70" t="s">
        <v>63</v>
      </c>
      <c r="B62" s="34" t="s">
        <v>11</v>
      </c>
      <c r="C62" s="47">
        <v>1224</v>
      </c>
      <c r="D62" s="47">
        <v>1636930.0245542584</v>
      </c>
      <c r="E62" s="48">
        <v>16448.079726274413</v>
      </c>
      <c r="F62" s="48">
        <v>26924355550.200775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ht="20.100000000000001" customHeight="1" x14ac:dyDescent="0.2">
      <c r="A63" s="70"/>
      <c r="B63" s="34" t="s">
        <v>12</v>
      </c>
      <c r="C63" s="47">
        <v>768</v>
      </c>
      <c r="D63" s="47">
        <v>1067078.9655309753</v>
      </c>
      <c r="E63" s="48">
        <v>17490.632918389478</v>
      </c>
      <c r="F63" s="48">
        <v>18663886481.037067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ht="20.100000000000001" customHeight="1" x14ac:dyDescent="0.2">
      <c r="A64" s="70" t="s">
        <v>64</v>
      </c>
      <c r="B64" s="34" t="s">
        <v>11</v>
      </c>
      <c r="C64" s="47">
        <v>66</v>
      </c>
      <c r="D64" s="47">
        <v>86595.707515987495</v>
      </c>
      <c r="E64" s="48">
        <v>19531.925907956153</v>
      </c>
      <c r="F64" s="48">
        <v>1691380943.1493094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ht="20.100000000000001" customHeight="1" x14ac:dyDescent="0.2">
      <c r="A65" s="70"/>
      <c r="B65" s="34" t="s">
        <v>12</v>
      </c>
      <c r="C65" s="47">
        <v>1926</v>
      </c>
      <c r="D65" s="47">
        <v>2617413.2825692473</v>
      </c>
      <c r="E65" s="48">
        <v>16771.08517039369</v>
      </c>
      <c r="F65" s="48">
        <v>43896861088.08857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ht="17.100000000000001" customHeight="1" x14ac:dyDescent="0.2">
      <c r="A66" s="70" t="s">
        <v>65</v>
      </c>
      <c r="B66" s="34" t="s">
        <v>11</v>
      </c>
      <c r="C66" s="47">
        <v>1356</v>
      </c>
      <c r="D66" s="47">
        <v>1764285.4052297217</v>
      </c>
      <c r="E66" s="48">
        <v>15329.704700852602</v>
      </c>
      <c r="F66" s="48">
        <v>27045974270.195702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ht="17.100000000000001" customHeight="1" x14ac:dyDescent="0.2">
      <c r="A67" s="70"/>
      <c r="B67" s="34" t="s">
        <v>12</v>
      </c>
      <c r="C67" s="47">
        <v>636</v>
      </c>
      <c r="D67" s="47">
        <v>939723.58485550806</v>
      </c>
      <c r="E67" s="48">
        <v>19731.619020600792</v>
      </c>
      <c r="F67" s="48">
        <v>18542267761.042107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ht="17.100000000000001" customHeight="1" x14ac:dyDescent="0.2">
      <c r="A68" s="70" t="s">
        <v>66</v>
      </c>
      <c r="B68" s="34" t="s">
        <v>67</v>
      </c>
      <c r="C68" s="47">
        <v>707</v>
      </c>
      <c r="D68" s="47">
        <v>944823.03998585348</v>
      </c>
      <c r="E68" s="48">
        <v>17040.499465337147</v>
      </c>
      <c r="F68" s="48">
        <v>16100256507.717154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ht="17.100000000000001" customHeight="1" x14ac:dyDescent="0.2">
      <c r="A69" s="70"/>
      <c r="B69" s="34" t="s">
        <v>68</v>
      </c>
      <c r="C69" s="47">
        <v>156</v>
      </c>
      <c r="D69" s="47">
        <v>211403.47069105363</v>
      </c>
      <c r="E69" s="48">
        <v>15520.490490699445</v>
      </c>
      <c r="F69" s="48">
        <v>3281085556.561357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ht="17.100000000000001" customHeight="1" x14ac:dyDescent="0.2">
      <c r="A70" s="70"/>
      <c r="B70" s="34" t="s">
        <v>69</v>
      </c>
      <c r="C70" s="47">
        <v>156</v>
      </c>
      <c r="D70" s="47">
        <v>205698.98822351167</v>
      </c>
      <c r="E70" s="48">
        <v>19407.705355639828</v>
      </c>
      <c r="F70" s="48">
        <v>3992145355.3951411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ht="17.100000000000001" customHeight="1" x14ac:dyDescent="0.2">
      <c r="A71" s="70"/>
      <c r="B71" s="34" t="s">
        <v>70</v>
      </c>
      <c r="C71" s="47">
        <v>149</v>
      </c>
      <c r="D71" s="47">
        <v>213797.78710212113</v>
      </c>
      <c r="E71" s="48">
        <v>17844.197302116892</v>
      </c>
      <c r="F71" s="48">
        <v>3815049895.8062315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ht="17.100000000000001" customHeight="1" x14ac:dyDescent="0.2">
      <c r="A72" s="70"/>
      <c r="B72" s="34" t="s">
        <v>71</v>
      </c>
      <c r="C72" s="47">
        <v>259</v>
      </c>
      <c r="D72" s="47">
        <v>348524.21061690047</v>
      </c>
      <c r="E72" s="48">
        <v>14439.207210038672</v>
      </c>
      <c r="F72" s="48">
        <v>5032413294.8125858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ht="17.100000000000001" customHeight="1" x14ac:dyDescent="0.2">
      <c r="A73" s="70"/>
      <c r="B73" s="34" t="s">
        <v>72</v>
      </c>
      <c r="C73" s="47">
        <v>267</v>
      </c>
      <c r="D73" s="47">
        <v>370952.75177960075</v>
      </c>
      <c r="E73" s="48">
        <v>15163.738732622927</v>
      </c>
      <c r="F73" s="48">
        <v>5625030610.1333904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ht="17.100000000000001" customHeight="1" x14ac:dyDescent="0.2">
      <c r="A74" s="70"/>
      <c r="B74" s="34" t="s">
        <v>73</v>
      </c>
      <c r="C74" s="47">
        <v>298</v>
      </c>
      <c r="D74" s="47">
        <v>408808.74168619351</v>
      </c>
      <c r="E74" s="48">
        <v>18938.589177124428</v>
      </c>
      <c r="F74" s="48">
        <v>7742260810.8120003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</sheetData>
  <mergeCells count="22">
    <mergeCell ref="A38:A47"/>
    <mergeCell ref="A1:B3"/>
    <mergeCell ref="A5:A8"/>
    <mergeCell ref="A9:A10"/>
    <mergeCell ref="A11:A16"/>
    <mergeCell ref="A17:A21"/>
    <mergeCell ref="A62:A63"/>
    <mergeCell ref="A64:A65"/>
    <mergeCell ref="A66:A67"/>
    <mergeCell ref="A68:A74"/>
    <mergeCell ref="C1:F2"/>
    <mergeCell ref="A48:A49"/>
    <mergeCell ref="A50:A51"/>
    <mergeCell ref="A52:A53"/>
    <mergeCell ref="A54:A55"/>
    <mergeCell ref="A56:A59"/>
    <mergeCell ref="A60:A61"/>
    <mergeCell ref="A22:A23"/>
    <mergeCell ref="A24:A27"/>
    <mergeCell ref="A28:A31"/>
    <mergeCell ref="A32:A33"/>
    <mergeCell ref="A34:A37"/>
  </mergeCells>
  <hyperlinks>
    <hyperlink ref="A1:B3" location="'Index'!A154" display="Vissza" xr:uid="{38AA1417-6483-4520-83F7-31B9A10386BD}"/>
  </hyperlinks>
  <pageMargins left="0.75" right="0.75" top="1" bottom="1" header="0.5" footer="0.5"/>
  <pageSetup orientation="portrait" horizontalDpi="300" verticalDpi="300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386B4-3E13-41BD-8042-69A78AEE4029}">
  <sheetPr codeName="Munka14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38" customWidth="1"/>
    <col min="3" max="6" width="16.140625" style="38" customWidth="1"/>
    <col min="7" max="256" width="9.140625" style="38"/>
    <col min="257" max="258" width="22.7109375" style="38" customWidth="1"/>
    <col min="259" max="259" width="13.5703125" style="38" customWidth="1"/>
    <col min="260" max="260" width="9.7109375" style="38" customWidth="1"/>
    <col min="261" max="261" width="9.5703125" style="38" customWidth="1"/>
    <col min="262" max="262" width="12.5703125" style="38" customWidth="1"/>
    <col min="263" max="512" width="9.140625" style="38"/>
    <col min="513" max="514" width="22.7109375" style="38" customWidth="1"/>
    <col min="515" max="515" width="13.5703125" style="38" customWidth="1"/>
    <col min="516" max="516" width="9.7109375" style="38" customWidth="1"/>
    <col min="517" max="517" width="9.5703125" style="38" customWidth="1"/>
    <col min="518" max="518" width="12.5703125" style="38" customWidth="1"/>
    <col min="519" max="768" width="9.140625" style="38"/>
    <col min="769" max="770" width="22.7109375" style="38" customWidth="1"/>
    <col min="771" max="771" width="13.5703125" style="38" customWidth="1"/>
    <col min="772" max="772" width="9.7109375" style="38" customWidth="1"/>
    <col min="773" max="773" width="9.5703125" style="38" customWidth="1"/>
    <col min="774" max="774" width="12.5703125" style="38" customWidth="1"/>
    <col min="775" max="1024" width="9.140625" style="38"/>
    <col min="1025" max="1026" width="22.7109375" style="38" customWidth="1"/>
    <col min="1027" max="1027" width="13.5703125" style="38" customWidth="1"/>
    <col min="1028" max="1028" width="9.7109375" style="38" customWidth="1"/>
    <col min="1029" max="1029" width="9.5703125" style="38" customWidth="1"/>
    <col min="1030" max="1030" width="12.5703125" style="38" customWidth="1"/>
    <col min="1031" max="1280" width="9.140625" style="38"/>
    <col min="1281" max="1282" width="22.7109375" style="38" customWidth="1"/>
    <col min="1283" max="1283" width="13.5703125" style="38" customWidth="1"/>
    <col min="1284" max="1284" width="9.7109375" style="38" customWidth="1"/>
    <col min="1285" max="1285" width="9.5703125" style="38" customWidth="1"/>
    <col min="1286" max="1286" width="12.5703125" style="38" customWidth="1"/>
    <col min="1287" max="1536" width="9.140625" style="38"/>
    <col min="1537" max="1538" width="22.7109375" style="38" customWidth="1"/>
    <col min="1539" max="1539" width="13.5703125" style="38" customWidth="1"/>
    <col min="1540" max="1540" width="9.7109375" style="38" customWidth="1"/>
    <col min="1541" max="1541" width="9.5703125" style="38" customWidth="1"/>
    <col min="1542" max="1542" width="12.5703125" style="38" customWidth="1"/>
    <col min="1543" max="1792" width="9.140625" style="38"/>
    <col min="1793" max="1794" width="22.7109375" style="38" customWidth="1"/>
    <col min="1795" max="1795" width="13.5703125" style="38" customWidth="1"/>
    <col min="1796" max="1796" width="9.7109375" style="38" customWidth="1"/>
    <col min="1797" max="1797" width="9.5703125" style="38" customWidth="1"/>
    <col min="1798" max="1798" width="12.5703125" style="38" customWidth="1"/>
    <col min="1799" max="2048" width="9.140625" style="38"/>
    <col min="2049" max="2050" width="22.7109375" style="38" customWidth="1"/>
    <col min="2051" max="2051" width="13.5703125" style="38" customWidth="1"/>
    <col min="2052" max="2052" width="9.7109375" style="38" customWidth="1"/>
    <col min="2053" max="2053" width="9.5703125" style="38" customWidth="1"/>
    <col min="2054" max="2054" width="12.5703125" style="38" customWidth="1"/>
    <col min="2055" max="2304" width="9.140625" style="38"/>
    <col min="2305" max="2306" width="22.7109375" style="38" customWidth="1"/>
    <col min="2307" max="2307" width="13.5703125" style="38" customWidth="1"/>
    <col min="2308" max="2308" width="9.7109375" style="38" customWidth="1"/>
    <col min="2309" max="2309" width="9.5703125" style="38" customWidth="1"/>
    <col min="2310" max="2310" width="12.5703125" style="38" customWidth="1"/>
    <col min="2311" max="2560" width="9.140625" style="38"/>
    <col min="2561" max="2562" width="22.7109375" style="38" customWidth="1"/>
    <col min="2563" max="2563" width="13.5703125" style="38" customWidth="1"/>
    <col min="2564" max="2564" width="9.7109375" style="38" customWidth="1"/>
    <col min="2565" max="2565" width="9.5703125" style="38" customWidth="1"/>
    <col min="2566" max="2566" width="12.5703125" style="38" customWidth="1"/>
    <col min="2567" max="2816" width="9.140625" style="38"/>
    <col min="2817" max="2818" width="22.7109375" style="38" customWidth="1"/>
    <col min="2819" max="2819" width="13.5703125" style="38" customWidth="1"/>
    <col min="2820" max="2820" width="9.7109375" style="38" customWidth="1"/>
    <col min="2821" max="2821" width="9.5703125" style="38" customWidth="1"/>
    <col min="2822" max="2822" width="12.5703125" style="38" customWidth="1"/>
    <col min="2823" max="3072" width="9.140625" style="38"/>
    <col min="3073" max="3074" width="22.7109375" style="38" customWidth="1"/>
    <col min="3075" max="3075" width="13.5703125" style="38" customWidth="1"/>
    <col min="3076" max="3076" width="9.7109375" style="38" customWidth="1"/>
    <col min="3077" max="3077" width="9.5703125" style="38" customWidth="1"/>
    <col min="3078" max="3078" width="12.5703125" style="38" customWidth="1"/>
    <col min="3079" max="3328" width="9.140625" style="38"/>
    <col min="3329" max="3330" width="22.7109375" style="38" customWidth="1"/>
    <col min="3331" max="3331" width="13.5703125" style="38" customWidth="1"/>
    <col min="3332" max="3332" width="9.7109375" style="38" customWidth="1"/>
    <col min="3333" max="3333" width="9.5703125" style="38" customWidth="1"/>
    <col min="3334" max="3334" width="12.5703125" style="38" customWidth="1"/>
    <col min="3335" max="3584" width="9.140625" style="38"/>
    <col min="3585" max="3586" width="22.7109375" style="38" customWidth="1"/>
    <col min="3587" max="3587" width="13.5703125" style="38" customWidth="1"/>
    <col min="3588" max="3588" width="9.7109375" style="38" customWidth="1"/>
    <col min="3589" max="3589" width="9.5703125" style="38" customWidth="1"/>
    <col min="3590" max="3590" width="12.5703125" style="38" customWidth="1"/>
    <col min="3591" max="3840" width="9.140625" style="38"/>
    <col min="3841" max="3842" width="22.7109375" style="38" customWidth="1"/>
    <col min="3843" max="3843" width="13.5703125" style="38" customWidth="1"/>
    <col min="3844" max="3844" width="9.7109375" style="38" customWidth="1"/>
    <col min="3845" max="3845" width="9.5703125" style="38" customWidth="1"/>
    <col min="3846" max="3846" width="12.5703125" style="38" customWidth="1"/>
    <col min="3847" max="4096" width="9.140625" style="38"/>
    <col min="4097" max="4098" width="22.7109375" style="38" customWidth="1"/>
    <col min="4099" max="4099" width="13.5703125" style="38" customWidth="1"/>
    <col min="4100" max="4100" width="9.7109375" style="38" customWidth="1"/>
    <col min="4101" max="4101" width="9.5703125" style="38" customWidth="1"/>
    <col min="4102" max="4102" width="12.5703125" style="38" customWidth="1"/>
    <col min="4103" max="4352" width="9.140625" style="38"/>
    <col min="4353" max="4354" width="22.7109375" style="38" customWidth="1"/>
    <col min="4355" max="4355" width="13.5703125" style="38" customWidth="1"/>
    <col min="4356" max="4356" width="9.7109375" style="38" customWidth="1"/>
    <col min="4357" max="4357" width="9.5703125" style="38" customWidth="1"/>
    <col min="4358" max="4358" width="12.5703125" style="38" customWidth="1"/>
    <col min="4359" max="4608" width="9.140625" style="38"/>
    <col min="4609" max="4610" width="22.7109375" style="38" customWidth="1"/>
    <col min="4611" max="4611" width="13.5703125" style="38" customWidth="1"/>
    <col min="4612" max="4612" width="9.7109375" style="38" customWidth="1"/>
    <col min="4613" max="4613" width="9.5703125" style="38" customWidth="1"/>
    <col min="4614" max="4614" width="12.5703125" style="38" customWidth="1"/>
    <col min="4615" max="4864" width="9.140625" style="38"/>
    <col min="4865" max="4866" width="22.7109375" style="38" customWidth="1"/>
    <col min="4867" max="4867" width="13.5703125" style="38" customWidth="1"/>
    <col min="4868" max="4868" width="9.7109375" style="38" customWidth="1"/>
    <col min="4869" max="4869" width="9.5703125" style="38" customWidth="1"/>
    <col min="4870" max="4870" width="12.5703125" style="38" customWidth="1"/>
    <col min="4871" max="5120" width="9.140625" style="38"/>
    <col min="5121" max="5122" width="22.7109375" style="38" customWidth="1"/>
    <col min="5123" max="5123" width="13.5703125" style="38" customWidth="1"/>
    <col min="5124" max="5124" width="9.7109375" style="38" customWidth="1"/>
    <col min="5125" max="5125" width="9.5703125" style="38" customWidth="1"/>
    <col min="5126" max="5126" width="12.5703125" style="38" customWidth="1"/>
    <col min="5127" max="5376" width="9.140625" style="38"/>
    <col min="5377" max="5378" width="22.7109375" style="38" customWidth="1"/>
    <col min="5379" max="5379" width="13.5703125" style="38" customWidth="1"/>
    <col min="5380" max="5380" width="9.7109375" style="38" customWidth="1"/>
    <col min="5381" max="5381" width="9.5703125" style="38" customWidth="1"/>
    <col min="5382" max="5382" width="12.5703125" style="38" customWidth="1"/>
    <col min="5383" max="5632" width="9.140625" style="38"/>
    <col min="5633" max="5634" width="22.7109375" style="38" customWidth="1"/>
    <col min="5635" max="5635" width="13.5703125" style="38" customWidth="1"/>
    <col min="5636" max="5636" width="9.7109375" style="38" customWidth="1"/>
    <col min="5637" max="5637" width="9.5703125" style="38" customWidth="1"/>
    <col min="5638" max="5638" width="12.5703125" style="38" customWidth="1"/>
    <col min="5639" max="5888" width="9.140625" style="38"/>
    <col min="5889" max="5890" width="22.7109375" style="38" customWidth="1"/>
    <col min="5891" max="5891" width="13.5703125" style="38" customWidth="1"/>
    <col min="5892" max="5892" width="9.7109375" style="38" customWidth="1"/>
    <col min="5893" max="5893" width="9.5703125" style="38" customWidth="1"/>
    <col min="5894" max="5894" width="12.5703125" style="38" customWidth="1"/>
    <col min="5895" max="6144" width="9.140625" style="38"/>
    <col min="6145" max="6146" width="22.7109375" style="38" customWidth="1"/>
    <col min="6147" max="6147" width="13.5703125" style="38" customWidth="1"/>
    <col min="6148" max="6148" width="9.7109375" style="38" customWidth="1"/>
    <col min="6149" max="6149" width="9.5703125" style="38" customWidth="1"/>
    <col min="6150" max="6150" width="12.5703125" style="38" customWidth="1"/>
    <col min="6151" max="6400" width="9.140625" style="38"/>
    <col min="6401" max="6402" width="22.7109375" style="38" customWidth="1"/>
    <col min="6403" max="6403" width="13.5703125" style="38" customWidth="1"/>
    <col min="6404" max="6404" width="9.7109375" style="38" customWidth="1"/>
    <col min="6405" max="6405" width="9.5703125" style="38" customWidth="1"/>
    <col min="6406" max="6406" width="12.5703125" style="38" customWidth="1"/>
    <col min="6407" max="6656" width="9.140625" style="38"/>
    <col min="6657" max="6658" width="22.7109375" style="38" customWidth="1"/>
    <col min="6659" max="6659" width="13.5703125" style="38" customWidth="1"/>
    <col min="6660" max="6660" width="9.7109375" style="38" customWidth="1"/>
    <col min="6661" max="6661" width="9.5703125" style="38" customWidth="1"/>
    <col min="6662" max="6662" width="12.5703125" style="38" customWidth="1"/>
    <col min="6663" max="6912" width="9.140625" style="38"/>
    <col min="6913" max="6914" width="22.7109375" style="38" customWidth="1"/>
    <col min="6915" max="6915" width="13.5703125" style="38" customWidth="1"/>
    <col min="6916" max="6916" width="9.7109375" style="38" customWidth="1"/>
    <col min="6917" max="6917" width="9.5703125" style="38" customWidth="1"/>
    <col min="6918" max="6918" width="12.5703125" style="38" customWidth="1"/>
    <col min="6919" max="7168" width="9.140625" style="38"/>
    <col min="7169" max="7170" width="22.7109375" style="38" customWidth="1"/>
    <col min="7171" max="7171" width="13.5703125" style="38" customWidth="1"/>
    <col min="7172" max="7172" width="9.7109375" style="38" customWidth="1"/>
    <col min="7173" max="7173" width="9.5703125" style="38" customWidth="1"/>
    <col min="7174" max="7174" width="12.5703125" style="38" customWidth="1"/>
    <col min="7175" max="7424" width="9.140625" style="38"/>
    <col min="7425" max="7426" width="22.7109375" style="38" customWidth="1"/>
    <col min="7427" max="7427" width="13.5703125" style="38" customWidth="1"/>
    <col min="7428" max="7428" width="9.7109375" style="38" customWidth="1"/>
    <col min="7429" max="7429" width="9.5703125" style="38" customWidth="1"/>
    <col min="7430" max="7430" width="12.5703125" style="38" customWidth="1"/>
    <col min="7431" max="7680" width="9.140625" style="38"/>
    <col min="7681" max="7682" width="22.7109375" style="38" customWidth="1"/>
    <col min="7683" max="7683" width="13.5703125" style="38" customWidth="1"/>
    <col min="7684" max="7684" width="9.7109375" style="38" customWidth="1"/>
    <col min="7685" max="7685" width="9.5703125" style="38" customWidth="1"/>
    <col min="7686" max="7686" width="12.5703125" style="38" customWidth="1"/>
    <col min="7687" max="7936" width="9.140625" style="38"/>
    <col min="7937" max="7938" width="22.7109375" style="38" customWidth="1"/>
    <col min="7939" max="7939" width="13.5703125" style="38" customWidth="1"/>
    <col min="7940" max="7940" width="9.7109375" style="38" customWidth="1"/>
    <col min="7941" max="7941" width="9.5703125" style="38" customWidth="1"/>
    <col min="7942" max="7942" width="12.5703125" style="38" customWidth="1"/>
    <col min="7943" max="8192" width="9.140625" style="38"/>
    <col min="8193" max="8194" width="22.7109375" style="38" customWidth="1"/>
    <col min="8195" max="8195" width="13.5703125" style="38" customWidth="1"/>
    <col min="8196" max="8196" width="9.7109375" style="38" customWidth="1"/>
    <col min="8197" max="8197" width="9.5703125" style="38" customWidth="1"/>
    <col min="8198" max="8198" width="12.5703125" style="38" customWidth="1"/>
    <col min="8199" max="8448" width="9.140625" style="38"/>
    <col min="8449" max="8450" width="22.7109375" style="38" customWidth="1"/>
    <col min="8451" max="8451" width="13.5703125" style="38" customWidth="1"/>
    <col min="8452" max="8452" width="9.7109375" style="38" customWidth="1"/>
    <col min="8453" max="8453" width="9.5703125" style="38" customWidth="1"/>
    <col min="8454" max="8454" width="12.5703125" style="38" customWidth="1"/>
    <col min="8455" max="8704" width="9.140625" style="38"/>
    <col min="8705" max="8706" width="22.7109375" style="38" customWidth="1"/>
    <col min="8707" max="8707" width="13.5703125" style="38" customWidth="1"/>
    <col min="8708" max="8708" width="9.7109375" style="38" customWidth="1"/>
    <col min="8709" max="8709" width="9.5703125" style="38" customWidth="1"/>
    <col min="8710" max="8710" width="12.5703125" style="38" customWidth="1"/>
    <col min="8711" max="8960" width="9.140625" style="38"/>
    <col min="8961" max="8962" width="22.7109375" style="38" customWidth="1"/>
    <col min="8963" max="8963" width="13.5703125" style="38" customWidth="1"/>
    <col min="8964" max="8964" width="9.7109375" style="38" customWidth="1"/>
    <col min="8965" max="8965" width="9.5703125" style="38" customWidth="1"/>
    <col min="8966" max="8966" width="12.5703125" style="38" customWidth="1"/>
    <col min="8967" max="9216" width="9.140625" style="38"/>
    <col min="9217" max="9218" width="22.7109375" style="38" customWidth="1"/>
    <col min="9219" max="9219" width="13.5703125" style="38" customWidth="1"/>
    <col min="9220" max="9220" width="9.7109375" style="38" customWidth="1"/>
    <col min="9221" max="9221" width="9.5703125" style="38" customWidth="1"/>
    <col min="9222" max="9222" width="12.5703125" style="38" customWidth="1"/>
    <col min="9223" max="9472" width="9.140625" style="38"/>
    <col min="9473" max="9474" width="22.7109375" style="38" customWidth="1"/>
    <col min="9475" max="9475" width="13.5703125" style="38" customWidth="1"/>
    <col min="9476" max="9476" width="9.7109375" style="38" customWidth="1"/>
    <col min="9477" max="9477" width="9.5703125" style="38" customWidth="1"/>
    <col min="9478" max="9478" width="12.5703125" style="38" customWidth="1"/>
    <col min="9479" max="9728" width="9.140625" style="38"/>
    <col min="9729" max="9730" width="22.7109375" style="38" customWidth="1"/>
    <col min="9731" max="9731" width="13.5703125" style="38" customWidth="1"/>
    <col min="9732" max="9732" width="9.7109375" style="38" customWidth="1"/>
    <col min="9733" max="9733" width="9.5703125" style="38" customWidth="1"/>
    <col min="9734" max="9734" width="12.5703125" style="38" customWidth="1"/>
    <col min="9735" max="9984" width="9.140625" style="38"/>
    <col min="9985" max="9986" width="22.7109375" style="38" customWidth="1"/>
    <col min="9987" max="9987" width="13.5703125" style="38" customWidth="1"/>
    <col min="9988" max="9988" width="9.7109375" style="38" customWidth="1"/>
    <col min="9989" max="9989" width="9.5703125" style="38" customWidth="1"/>
    <col min="9990" max="9990" width="12.5703125" style="38" customWidth="1"/>
    <col min="9991" max="10240" width="9.140625" style="38"/>
    <col min="10241" max="10242" width="22.7109375" style="38" customWidth="1"/>
    <col min="10243" max="10243" width="13.5703125" style="38" customWidth="1"/>
    <col min="10244" max="10244" width="9.7109375" style="38" customWidth="1"/>
    <col min="10245" max="10245" width="9.5703125" style="38" customWidth="1"/>
    <col min="10246" max="10246" width="12.5703125" style="38" customWidth="1"/>
    <col min="10247" max="10496" width="9.140625" style="38"/>
    <col min="10497" max="10498" width="22.7109375" style="38" customWidth="1"/>
    <col min="10499" max="10499" width="13.5703125" style="38" customWidth="1"/>
    <col min="10500" max="10500" width="9.7109375" style="38" customWidth="1"/>
    <col min="10501" max="10501" width="9.5703125" style="38" customWidth="1"/>
    <col min="10502" max="10502" width="12.5703125" style="38" customWidth="1"/>
    <col min="10503" max="10752" width="9.140625" style="38"/>
    <col min="10753" max="10754" width="22.7109375" style="38" customWidth="1"/>
    <col min="10755" max="10755" width="13.5703125" style="38" customWidth="1"/>
    <col min="10756" max="10756" width="9.7109375" style="38" customWidth="1"/>
    <col min="10757" max="10757" width="9.5703125" style="38" customWidth="1"/>
    <col min="10758" max="10758" width="12.5703125" style="38" customWidth="1"/>
    <col min="10759" max="11008" width="9.140625" style="38"/>
    <col min="11009" max="11010" width="22.7109375" style="38" customWidth="1"/>
    <col min="11011" max="11011" width="13.5703125" style="38" customWidth="1"/>
    <col min="11012" max="11012" width="9.7109375" style="38" customWidth="1"/>
    <col min="11013" max="11013" width="9.5703125" style="38" customWidth="1"/>
    <col min="11014" max="11014" width="12.5703125" style="38" customWidth="1"/>
    <col min="11015" max="11264" width="9.140625" style="38"/>
    <col min="11265" max="11266" width="22.7109375" style="38" customWidth="1"/>
    <col min="11267" max="11267" width="13.5703125" style="38" customWidth="1"/>
    <col min="11268" max="11268" width="9.7109375" style="38" customWidth="1"/>
    <col min="11269" max="11269" width="9.5703125" style="38" customWidth="1"/>
    <col min="11270" max="11270" width="12.5703125" style="38" customWidth="1"/>
    <col min="11271" max="11520" width="9.140625" style="38"/>
    <col min="11521" max="11522" width="22.7109375" style="38" customWidth="1"/>
    <col min="11523" max="11523" width="13.5703125" style="38" customWidth="1"/>
    <col min="11524" max="11524" width="9.7109375" style="38" customWidth="1"/>
    <col min="11525" max="11525" width="9.5703125" style="38" customWidth="1"/>
    <col min="11526" max="11526" width="12.5703125" style="38" customWidth="1"/>
    <col min="11527" max="11776" width="9.140625" style="38"/>
    <col min="11777" max="11778" width="22.7109375" style="38" customWidth="1"/>
    <col min="11779" max="11779" width="13.5703125" style="38" customWidth="1"/>
    <col min="11780" max="11780" width="9.7109375" style="38" customWidth="1"/>
    <col min="11781" max="11781" width="9.5703125" style="38" customWidth="1"/>
    <col min="11782" max="11782" width="12.5703125" style="38" customWidth="1"/>
    <col min="11783" max="12032" width="9.140625" style="38"/>
    <col min="12033" max="12034" width="22.7109375" style="38" customWidth="1"/>
    <col min="12035" max="12035" width="13.5703125" style="38" customWidth="1"/>
    <col min="12036" max="12036" width="9.7109375" style="38" customWidth="1"/>
    <col min="12037" max="12037" width="9.5703125" style="38" customWidth="1"/>
    <col min="12038" max="12038" width="12.5703125" style="38" customWidth="1"/>
    <col min="12039" max="12288" width="9.140625" style="38"/>
    <col min="12289" max="12290" width="22.7109375" style="38" customWidth="1"/>
    <col min="12291" max="12291" width="13.5703125" style="38" customWidth="1"/>
    <col min="12292" max="12292" width="9.7109375" style="38" customWidth="1"/>
    <col min="12293" max="12293" width="9.5703125" style="38" customWidth="1"/>
    <col min="12294" max="12294" width="12.5703125" style="38" customWidth="1"/>
    <col min="12295" max="12544" width="9.140625" style="38"/>
    <col min="12545" max="12546" width="22.7109375" style="38" customWidth="1"/>
    <col min="12547" max="12547" width="13.5703125" style="38" customWidth="1"/>
    <col min="12548" max="12548" width="9.7109375" style="38" customWidth="1"/>
    <col min="12549" max="12549" width="9.5703125" style="38" customWidth="1"/>
    <col min="12550" max="12550" width="12.5703125" style="38" customWidth="1"/>
    <col min="12551" max="12800" width="9.140625" style="38"/>
    <col min="12801" max="12802" width="22.7109375" style="38" customWidth="1"/>
    <col min="12803" max="12803" width="13.5703125" style="38" customWidth="1"/>
    <col min="12804" max="12804" width="9.7109375" style="38" customWidth="1"/>
    <col min="12805" max="12805" width="9.5703125" style="38" customWidth="1"/>
    <col min="12806" max="12806" width="12.5703125" style="38" customWidth="1"/>
    <col min="12807" max="13056" width="9.140625" style="38"/>
    <col min="13057" max="13058" width="22.7109375" style="38" customWidth="1"/>
    <col min="13059" max="13059" width="13.5703125" style="38" customWidth="1"/>
    <col min="13060" max="13060" width="9.7109375" style="38" customWidth="1"/>
    <col min="13061" max="13061" width="9.5703125" style="38" customWidth="1"/>
    <col min="13062" max="13062" width="12.5703125" style="38" customWidth="1"/>
    <col min="13063" max="13312" width="9.140625" style="38"/>
    <col min="13313" max="13314" width="22.7109375" style="38" customWidth="1"/>
    <col min="13315" max="13315" width="13.5703125" style="38" customWidth="1"/>
    <col min="13316" max="13316" width="9.7109375" style="38" customWidth="1"/>
    <col min="13317" max="13317" width="9.5703125" style="38" customWidth="1"/>
    <col min="13318" max="13318" width="12.5703125" style="38" customWidth="1"/>
    <col min="13319" max="13568" width="9.140625" style="38"/>
    <col min="13569" max="13570" width="22.7109375" style="38" customWidth="1"/>
    <col min="13571" max="13571" width="13.5703125" style="38" customWidth="1"/>
    <col min="13572" max="13572" width="9.7109375" style="38" customWidth="1"/>
    <col min="13573" max="13573" width="9.5703125" style="38" customWidth="1"/>
    <col min="13574" max="13574" width="12.5703125" style="38" customWidth="1"/>
    <col min="13575" max="13824" width="9.140625" style="38"/>
    <col min="13825" max="13826" width="22.7109375" style="38" customWidth="1"/>
    <col min="13827" max="13827" width="13.5703125" style="38" customWidth="1"/>
    <col min="13828" max="13828" width="9.7109375" style="38" customWidth="1"/>
    <col min="13829" max="13829" width="9.5703125" style="38" customWidth="1"/>
    <col min="13830" max="13830" width="12.5703125" style="38" customWidth="1"/>
    <col min="13831" max="14080" width="9.140625" style="38"/>
    <col min="14081" max="14082" width="22.7109375" style="38" customWidth="1"/>
    <col min="14083" max="14083" width="13.5703125" style="38" customWidth="1"/>
    <col min="14084" max="14084" width="9.7109375" style="38" customWidth="1"/>
    <col min="14085" max="14085" width="9.5703125" style="38" customWidth="1"/>
    <col min="14086" max="14086" width="12.5703125" style="38" customWidth="1"/>
    <col min="14087" max="14336" width="9.140625" style="38"/>
    <col min="14337" max="14338" width="22.7109375" style="38" customWidth="1"/>
    <col min="14339" max="14339" width="13.5703125" style="38" customWidth="1"/>
    <col min="14340" max="14340" width="9.7109375" style="38" customWidth="1"/>
    <col min="14341" max="14341" width="9.5703125" style="38" customWidth="1"/>
    <col min="14342" max="14342" width="12.5703125" style="38" customWidth="1"/>
    <col min="14343" max="14592" width="9.140625" style="38"/>
    <col min="14593" max="14594" width="22.7109375" style="38" customWidth="1"/>
    <col min="14595" max="14595" width="13.5703125" style="38" customWidth="1"/>
    <col min="14596" max="14596" width="9.7109375" style="38" customWidth="1"/>
    <col min="14597" max="14597" width="9.5703125" style="38" customWidth="1"/>
    <col min="14598" max="14598" width="12.5703125" style="38" customWidth="1"/>
    <col min="14599" max="14848" width="9.140625" style="38"/>
    <col min="14849" max="14850" width="22.7109375" style="38" customWidth="1"/>
    <col min="14851" max="14851" width="13.5703125" style="38" customWidth="1"/>
    <col min="14852" max="14852" width="9.7109375" style="38" customWidth="1"/>
    <col min="14853" max="14853" width="9.5703125" style="38" customWidth="1"/>
    <col min="14854" max="14854" width="12.5703125" style="38" customWidth="1"/>
    <col min="14855" max="15104" width="9.140625" style="38"/>
    <col min="15105" max="15106" width="22.7109375" style="38" customWidth="1"/>
    <col min="15107" max="15107" width="13.5703125" style="38" customWidth="1"/>
    <col min="15108" max="15108" width="9.7109375" style="38" customWidth="1"/>
    <col min="15109" max="15109" width="9.5703125" style="38" customWidth="1"/>
    <col min="15110" max="15110" width="12.5703125" style="38" customWidth="1"/>
    <col min="15111" max="15360" width="9.140625" style="38"/>
    <col min="15361" max="15362" width="22.7109375" style="38" customWidth="1"/>
    <col min="15363" max="15363" width="13.5703125" style="38" customWidth="1"/>
    <col min="15364" max="15364" width="9.7109375" style="38" customWidth="1"/>
    <col min="15365" max="15365" width="9.5703125" style="38" customWidth="1"/>
    <col min="15366" max="15366" width="12.5703125" style="38" customWidth="1"/>
    <col min="15367" max="15616" width="9.140625" style="38"/>
    <col min="15617" max="15618" width="22.7109375" style="38" customWidth="1"/>
    <col min="15619" max="15619" width="13.5703125" style="38" customWidth="1"/>
    <col min="15620" max="15620" width="9.7109375" style="38" customWidth="1"/>
    <col min="15621" max="15621" width="9.5703125" style="38" customWidth="1"/>
    <col min="15622" max="15622" width="12.5703125" style="38" customWidth="1"/>
    <col min="15623" max="15872" width="9.140625" style="38"/>
    <col min="15873" max="15874" width="22.7109375" style="38" customWidth="1"/>
    <col min="15875" max="15875" width="13.5703125" style="38" customWidth="1"/>
    <col min="15876" max="15876" width="9.7109375" style="38" customWidth="1"/>
    <col min="15877" max="15877" width="9.5703125" style="38" customWidth="1"/>
    <col min="15878" max="15878" width="12.5703125" style="38" customWidth="1"/>
    <col min="15879" max="16128" width="9.140625" style="38"/>
    <col min="16129" max="16130" width="22.7109375" style="38" customWidth="1"/>
    <col min="16131" max="16131" width="13.5703125" style="38" customWidth="1"/>
    <col min="16132" max="16132" width="9.7109375" style="38" customWidth="1"/>
    <col min="16133" max="16133" width="9.5703125" style="38" customWidth="1"/>
    <col min="16134" max="16134" width="12.5703125" style="38" customWidth="1"/>
    <col min="16135" max="16384" width="9.140625" style="38"/>
  </cols>
  <sheetData>
    <row r="1" spans="1:44" x14ac:dyDescent="0.2">
      <c r="A1" s="71" t="s">
        <v>467</v>
      </c>
      <c r="B1" s="71"/>
      <c r="C1" s="74" t="s">
        <v>482</v>
      </c>
      <c r="D1" s="74"/>
      <c r="E1" s="74"/>
      <c r="F1" s="74"/>
    </row>
    <row r="2" spans="1:44" ht="15.95" customHeight="1" x14ac:dyDescent="0.2">
      <c r="A2" s="71"/>
      <c r="B2" s="71"/>
      <c r="C2" s="75"/>
      <c r="D2" s="75"/>
      <c r="E2" s="75"/>
      <c r="F2" s="75"/>
    </row>
    <row r="3" spans="1:44" ht="29.1" customHeight="1" x14ac:dyDescent="0.2">
      <c r="A3" s="71"/>
      <c r="B3" s="71"/>
      <c r="C3" s="32" t="s">
        <v>444</v>
      </c>
      <c r="D3" s="32" t="s">
        <v>445</v>
      </c>
      <c r="E3" s="32" t="s">
        <v>477</v>
      </c>
      <c r="F3" s="32" t="s">
        <v>478</v>
      </c>
    </row>
    <row r="4" spans="1:44" ht="17.100000000000001" customHeight="1" x14ac:dyDescent="0.2">
      <c r="A4" s="33" t="s">
        <v>4</v>
      </c>
      <c r="B4" s="34" t="s">
        <v>1</v>
      </c>
      <c r="C4" s="47">
        <v>2994</v>
      </c>
      <c r="D4" s="47">
        <v>3981193.4660365838</v>
      </c>
      <c r="E4" s="48">
        <v>23981.665392929328</v>
      </c>
      <c r="F4" s="48">
        <v>95475649567.005905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7.100000000000001" customHeight="1" x14ac:dyDescent="0.2">
      <c r="A5" s="70" t="s">
        <v>5</v>
      </c>
      <c r="B5" s="34" t="s">
        <v>6</v>
      </c>
      <c r="C5" s="47">
        <v>1050</v>
      </c>
      <c r="D5" s="47">
        <v>1397985.3467146182</v>
      </c>
      <c r="E5" s="48">
        <v>15340.179166435899</v>
      </c>
      <c r="F5" s="48">
        <v>21445345690.654251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7.100000000000001" customHeight="1" x14ac:dyDescent="0.2">
      <c r="A6" s="70"/>
      <c r="B6" s="34" t="s">
        <v>7</v>
      </c>
      <c r="C6" s="47">
        <v>897</v>
      </c>
      <c r="D6" s="47">
        <v>1120648.9222122426</v>
      </c>
      <c r="E6" s="48">
        <v>22754.957100314557</v>
      </c>
      <c r="F6" s="48">
        <v>25500318149.453327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</row>
    <row r="7" spans="1:44" ht="17.100000000000001" customHeight="1" x14ac:dyDescent="0.2">
      <c r="A7" s="70"/>
      <c r="B7" s="34" t="s">
        <v>8</v>
      </c>
      <c r="C7" s="47">
        <v>631</v>
      </c>
      <c r="D7" s="47">
        <v>864481.7148633122</v>
      </c>
      <c r="E7" s="48">
        <v>30169.513964295576</v>
      </c>
      <c r="F7" s="48">
        <v>26080993168.446884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</row>
    <row r="8" spans="1:44" ht="17.100000000000001" customHeight="1" x14ac:dyDescent="0.2">
      <c r="A8" s="70"/>
      <c r="B8" s="34" t="s">
        <v>9</v>
      </c>
      <c r="C8" s="47">
        <v>416</v>
      </c>
      <c r="D8" s="47">
        <v>598077.48224641231</v>
      </c>
      <c r="E8" s="48">
        <v>37535.257930346903</v>
      </c>
      <c r="F8" s="48">
        <v>22448992558.451557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</row>
    <row r="9" spans="1:44" ht="17.100000000000001" customHeight="1" x14ac:dyDescent="0.2">
      <c r="A9" s="70" t="s">
        <v>10</v>
      </c>
      <c r="B9" s="34" t="s">
        <v>11</v>
      </c>
      <c r="C9" s="47">
        <v>2275</v>
      </c>
      <c r="D9" s="47">
        <v>2908352.0598282209</v>
      </c>
      <c r="E9" s="48">
        <v>21179.228408642699</v>
      </c>
      <c r="F9" s="48">
        <v>61596652567.848366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</row>
    <row r="10" spans="1:44" ht="17.100000000000001" customHeight="1" x14ac:dyDescent="0.2">
      <c r="A10" s="70"/>
      <c r="B10" s="34" t="s">
        <v>12</v>
      </c>
      <c r="C10" s="47">
        <v>719</v>
      </c>
      <c r="D10" s="47">
        <v>1072841.4062083659</v>
      </c>
      <c r="E10" s="48">
        <v>31578.756005412619</v>
      </c>
      <c r="F10" s="48">
        <v>33878996999.157753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</row>
    <row r="11" spans="1:44" ht="17.100000000000001" customHeight="1" x14ac:dyDescent="0.2">
      <c r="A11" s="70" t="s">
        <v>13</v>
      </c>
      <c r="B11" s="34" t="s">
        <v>14</v>
      </c>
      <c r="C11" s="47">
        <v>504</v>
      </c>
      <c r="D11" s="47">
        <v>697558.23409790418</v>
      </c>
      <c r="E11" s="48">
        <v>18807.596521557076</v>
      </c>
      <c r="F11" s="48">
        <v>13119393817.203239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</row>
    <row r="12" spans="1:44" ht="30" customHeight="1" x14ac:dyDescent="0.2">
      <c r="A12" s="70"/>
      <c r="B12" s="34" t="s">
        <v>15</v>
      </c>
      <c r="C12" s="47">
        <v>785</v>
      </c>
      <c r="D12" s="47">
        <v>985444.49696552078</v>
      </c>
      <c r="E12" s="48">
        <v>29561.419266723089</v>
      </c>
      <c r="F12" s="48">
        <v>29131137938.88279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</row>
    <row r="13" spans="1:44" ht="17.100000000000001" customHeight="1" x14ac:dyDescent="0.2">
      <c r="A13" s="70"/>
      <c r="B13" s="34" t="s">
        <v>16</v>
      </c>
      <c r="C13" s="47">
        <v>693</v>
      </c>
      <c r="D13" s="47">
        <v>1044689.9791788866</v>
      </c>
      <c r="E13" s="48">
        <v>31340.208082588357</v>
      </c>
      <c r="F13" s="48">
        <v>32740801329.261204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</row>
    <row r="14" spans="1:44" ht="30" customHeight="1" x14ac:dyDescent="0.2">
      <c r="A14" s="70"/>
      <c r="B14" s="34" t="s">
        <v>17</v>
      </c>
      <c r="C14" s="47">
        <v>211</v>
      </c>
      <c r="D14" s="47">
        <v>268274.96967606741</v>
      </c>
      <c r="E14" s="48">
        <v>16338.37122776415</v>
      </c>
      <c r="F14" s="48">
        <v>4383176045.6847591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</row>
    <row r="15" spans="1:44" ht="30" customHeight="1" x14ac:dyDescent="0.2">
      <c r="A15" s="70"/>
      <c r="B15" s="34" t="s">
        <v>18</v>
      </c>
      <c r="C15" s="47">
        <v>546</v>
      </c>
      <c r="D15" s="47">
        <v>700427.11261672073</v>
      </c>
      <c r="E15" s="48">
        <v>11886.964001645005</v>
      </c>
      <c r="F15" s="48">
        <v>8325951873.4511108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</row>
    <row r="16" spans="1:44" ht="30" customHeight="1" x14ac:dyDescent="0.2">
      <c r="A16" s="70"/>
      <c r="B16" s="34" t="s">
        <v>19</v>
      </c>
      <c r="C16" s="47">
        <v>255</v>
      </c>
      <c r="D16" s="47">
        <v>284798.67350149009</v>
      </c>
      <c r="E16" s="48">
        <v>27300.64879491907</v>
      </c>
      <c r="F16" s="48">
        <v>7775188562.5230055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</row>
    <row r="17" spans="1:44" ht="17.100000000000001" customHeight="1" x14ac:dyDescent="0.2">
      <c r="A17" s="70" t="s">
        <v>20</v>
      </c>
      <c r="B17" s="34" t="s">
        <v>21</v>
      </c>
      <c r="C17" s="47">
        <v>338</v>
      </c>
      <c r="D17" s="47">
        <v>481279.11242356541</v>
      </c>
      <c r="E17" s="48">
        <v>24261.936680372477</v>
      </c>
      <c r="F17" s="48">
        <v>11676763351.206411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ht="17.100000000000001" customHeight="1" x14ac:dyDescent="0.2">
      <c r="A18" s="70"/>
      <c r="B18" s="34" t="s">
        <v>22</v>
      </c>
      <c r="C18" s="47">
        <v>643</v>
      </c>
      <c r="D18" s="47">
        <v>898138.33818632527</v>
      </c>
      <c r="E18" s="48">
        <v>23007.849630554651</v>
      </c>
      <c r="F18" s="48">
        <v>20664231832.427212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ht="30" customHeight="1" x14ac:dyDescent="0.2">
      <c r="A19" s="70"/>
      <c r="B19" s="34" t="s">
        <v>23</v>
      </c>
      <c r="C19" s="47">
        <v>1210</v>
      </c>
      <c r="D19" s="47">
        <v>1558027.2382566552</v>
      </c>
      <c r="E19" s="48">
        <v>25683.838884297576</v>
      </c>
      <c r="F19" s="48">
        <v>40016120564.731041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ht="17.100000000000001" customHeight="1" x14ac:dyDescent="0.2">
      <c r="A20" s="70"/>
      <c r="B20" s="34" t="s">
        <v>24</v>
      </c>
      <c r="C20" s="47">
        <v>763</v>
      </c>
      <c r="D20" s="47">
        <v>989942.66743006639</v>
      </c>
      <c r="E20" s="48">
        <v>22196.081116282905</v>
      </c>
      <c r="F20" s="48">
        <v>21972847746.747223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ht="17.100000000000001" customHeight="1" x14ac:dyDescent="0.2">
      <c r="A21" s="70"/>
      <c r="B21" s="34" t="s">
        <v>25</v>
      </c>
      <c r="C21" s="47">
        <v>40</v>
      </c>
      <c r="D21" s="47">
        <v>53806.109739972591</v>
      </c>
      <c r="E21" s="48">
        <v>21292.862045422527</v>
      </c>
      <c r="F21" s="48">
        <v>1145686071.8941019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ht="17.100000000000001" customHeight="1" x14ac:dyDescent="0.2">
      <c r="A22" s="70" t="s">
        <v>26</v>
      </c>
      <c r="B22" s="34" t="s">
        <v>27</v>
      </c>
      <c r="C22" s="47">
        <v>2500</v>
      </c>
      <c r="D22" s="47">
        <v>3311622.2583031286</v>
      </c>
      <c r="E22" s="48">
        <v>24430.002437237523</v>
      </c>
      <c r="F22" s="48">
        <v>80902939841.555466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ht="17.100000000000001" customHeight="1" x14ac:dyDescent="0.2">
      <c r="A23" s="70"/>
      <c r="B23" s="34" t="s">
        <v>25</v>
      </c>
      <c r="C23" s="47">
        <v>494</v>
      </c>
      <c r="D23" s="47">
        <v>669571.20773344941</v>
      </c>
      <c r="E23" s="48">
        <v>21764.241886654851</v>
      </c>
      <c r="F23" s="48">
        <v>14572709725.450417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ht="17.100000000000001" customHeight="1" x14ac:dyDescent="0.2">
      <c r="A24" s="70" t="s">
        <v>28</v>
      </c>
      <c r="B24" s="34" t="s">
        <v>29</v>
      </c>
      <c r="C24" s="47">
        <v>595</v>
      </c>
      <c r="D24" s="47">
        <v>799435.70628079376</v>
      </c>
      <c r="E24" s="48">
        <v>24948.633912377241</v>
      </c>
      <c r="F24" s="48">
        <v>19944828772.482262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ht="30" customHeight="1" x14ac:dyDescent="0.2">
      <c r="A25" s="70"/>
      <c r="B25" s="34" t="s">
        <v>30</v>
      </c>
      <c r="C25" s="47">
        <v>552</v>
      </c>
      <c r="D25" s="47">
        <v>862936.0096481787</v>
      </c>
      <c r="E25" s="48">
        <v>25094.472311215784</v>
      </c>
      <c r="F25" s="48">
        <v>21654923800.467258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ht="17.100000000000001" customHeight="1" x14ac:dyDescent="0.2">
      <c r="A26" s="70"/>
      <c r="B26" s="34" t="s">
        <v>31</v>
      </c>
      <c r="C26" s="47">
        <v>1031</v>
      </c>
      <c r="D26" s="47">
        <v>1236608.1935051356</v>
      </c>
      <c r="E26" s="48">
        <v>23626.728808994048</v>
      </c>
      <c r="F26" s="48">
        <v>29217006430.925873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ht="17.100000000000001" customHeight="1" x14ac:dyDescent="0.2">
      <c r="A27" s="70"/>
      <c r="B27" s="34" t="s">
        <v>32</v>
      </c>
      <c r="C27" s="47">
        <v>816</v>
      </c>
      <c r="D27" s="47">
        <v>1082213.5566024792</v>
      </c>
      <c r="E27" s="48">
        <v>22785.604941546946</v>
      </c>
      <c r="F27" s="48">
        <v>24658890563.130547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ht="17.100000000000001" customHeight="1" x14ac:dyDescent="0.2">
      <c r="A28" s="70" t="s">
        <v>33</v>
      </c>
      <c r="B28" s="34" t="s">
        <v>34</v>
      </c>
      <c r="C28" s="47">
        <v>714</v>
      </c>
      <c r="D28" s="47">
        <v>735865.82717376575</v>
      </c>
      <c r="E28" s="48">
        <v>15923.15774333853</v>
      </c>
      <c r="F28" s="48">
        <v>11717307644.020161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">
      <c r="A29" s="70"/>
      <c r="B29" s="34" t="s">
        <v>35</v>
      </c>
      <c r="C29" s="47">
        <v>932</v>
      </c>
      <c r="D29" s="47">
        <v>919343.72962620633</v>
      </c>
      <c r="E29" s="48">
        <v>24376.039855857733</v>
      </c>
      <c r="F29" s="48">
        <v>22409959394.601299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ht="17.100000000000001" customHeight="1" x14ac:dyDescent="0.2">
      <c r="A30" s="70"/>
      <c r="B30" s="34" t="s">
        <v>36</v>
      </c>
      <c r="C30" s="47">
        <v>995</v>
      </c>
      <c r="D30" s="47">
        <v>1265053.6857243697</v>
      </c>
      <c r="E30" s="48">
        <v>26115.33299101346</v>
      </c>
      <c r="F30" s="48">
        <v>33037298254.200806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ht="17.100000000000001" customHeight="1" x14ac:dyDescent="0.2">
      <c r="A31" s="70"/>
      <c r="B31" s="34" t="s">
        <v>37</v>
      </c>
      <c r="C31" s="47">
        <v>353</v>
      </c>
      <c r="D31" s="47">
        <v>1060930.2235122456</v>
      </c>
      <c r="E31" s="48">
        <v>26685.151998459358</v>
      </c>
      <c r="F31" s="48">
        <v>28311084274.183735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ht="17.100000000000001" customHeight="1" x14ac:dyDescent="0.2">
      <c r="A32" s="70" t="s">
        <v>38</v>
      </c>
      <c r="B32" s="34" t="s">
        <v>39</v>
      </c>
      <c r="C32" s="47">
        <v>1898</v>
      </c>
      <c r="D32" s="47">
        <v>2616097.4460271667</v>
      </c>
      <c r="E32" s="48">
        <v>28245.734977546203</v>
      </c>
      <c r="F32" s="48">
        <v>73893595135.918823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ht="17.100000000000001" customHeight="1" x14ac:dyDescent="0.2">
      <c r="A33" s="70"/>
      <c r="B33" s="34" t="s">
        <v>40</v>
      </c>
      <c r="C33" s="47">
        <v>1096</v>
      </c>
      <c r="D33" s="47">
        <v>1365096.0200094224</v>
      </c>
      <c r="E33" s="48">
        <v>15809.916749254136</v>
      </c>
      <c r="F33" s="48">
        <v>21582054431.087128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ht="17.100000000000001" customHeight="1" x14ac:dyDescent="0.2">
      <c r="A34" s="70" t="s">
        <v>41</v>
      </c>
      <c r="B34" s="36" t="s">
        <v>42</v>
      </c>
      <c r="C34" s="47">
        <v>886</v>
      </c>
      <c r="D34" s="47">
        <v>1090860.4442488553</v>
      </c>
      <c r="E34" s="48">
        <v>21841.268154749789</v>
      </c>
      <c r="F34" s="48">
        <v>23825775482.24873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ht="17.100000000000001" customHeight="1" x14ac:dyDescent="0.2">
      <c r="A35" s="70"/>
      <c r="B35" s="36" t="s">
        <v>43</v>
      </c>
      <c r="C35" s="47">
        <v>617</v>
      </c>
      <c r="D35" s="47">
        <v>810928.09495380649</v>
      </c>
      <c r="E35" s="48">
        <v>25038.189313217994</v>
      </c>
      <c r="F35" s="48">
        <v>20304171160.860622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ht="17.100000000000001" customHeight="1" x14ac:dyDescent="0.2">
      <c r="A36" s="70"/>
      <c r="B36" s="36" t="s">
        <v>44</v>
      </c>
      <c r="C36" s="47">
        <v>739</v>
      </c>
      <c r="D36" s="47">
        <v>984831.77361110016</v>
      </c>
      <c r="E36" s="48">
        <v>25956.0795258617</v>
      </c>
      <c r="F36" s="48">
        <v>25562371835.445141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ht="17.100000000000001" customHeight="1" x14ac:dyDescent="0.2">
      <c r="A37" s="70"/>
      <c r="B37" s="36" t="s">
        <v>45</v>
      </c>
      <c r="C37" s="47">
        <v>752</v>
      </c>
      <c r="D37" s="47">
        <v>1094573.1532228279</v>
      </c>
      <c r="E37" s="48">
        <v>23555.603398946801</v>
      </c>
      <c r="F37" s="48">
        <v>25783331088.451565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ht="17.100000000000001" customHeight="1" x14ac:dyDescent="0.2">
      <c r="A38" s="70" t="s">
        <v>46</v>
      </c>
      <c r="B38" s="36" t="s">
        <v>42</v>
      </c>
      <c r="C38" s="47">
        <v>296</v>
      </c>
      <c r="D38" s="47">
        <v>354050.17201857729</v>
      </c>
      <c r="E38" s="48">
        <v>22226.678892422173</v>
      </c>
      <c r="F38" s="48">
        <v>7869359485.263751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ht="17.100000000000001" customHeight="1" x14ac:dyDescent="0.2">
      <c r="A39" s="70"/>
      <c r="B39" s="36" t="s">
        <v>43</v>
      </c>
      <c r="C39" s="47">
        <v>333</v>
      </c>
      <c r="D39" s="47">
        <v>420151.3411910318</v>
      </c>
      <c r="E39" s="48">
        <v>23823.664267364464</v>
      </c>
      <c r="F39" s="48">
        <v>10009544494.01804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ht="17.100000000000001" customHeight="1" x14ac:dyDescent="0.2">
      <c r="A40" s="70"/>
      <c r="B40" s="36" t="s">
        <v>44</v>
      </c>
      <c r="C40" s="47">
        <v>261</v>
      </c>
      <c r="D40" s="47">
        <v>321080.85532905749</v>
      </c>
      <c r="E40" s="48">
        <v>18872.074962428491</v>
      </c>
      <c r="F40" s="48">
        <v>6059461970.7706308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ht="17.100000000000001" customHeight="1" x14ac:dyDescent="0.2">
      <c r="A41" s="70"/>
      <c r="B41" s="36" t="s">
        <v>45</v>
      </c>
      <c r="C41" s="47">
        <v>299</v>
      </c>
      <c r="D41" s="47">
        <v>394595.49071933719</v>
      </c>
      <c r="E41" s="48">
        <v>24484.073900306397</v>
      </c>
      <c r="F41" s="48">
        <v>9661305155.499918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ht="17.100000000000001" customHeight="1" x14ac:dyDescent="0.2">
      <c r="A42" s="70"/>
      <c r="B42" s="36" t="s">
        <v>47</v>
      </c>
      <c r="C42" s="47">
        <v>314</v>
      </c>
      <c r="D42" s="47">
        <v>411910.67994465528</v>
      </c>
      <c r="E42" s="48">
        <v>25564.463487501234</v>
      </c>
      <c r="F42" s="48">
        <v>10530275537.556948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ht="17.100000000000001" customHeight="1" x14ac:dyDescent="0.2">
      <c r="A43" s="70"/>
      <c r="B43" s="36" t="s">
        <v>48</v>
      </c>
      <c r="C43" s="47">
        <v>334</v>
      </c>
      <c r="D43" s="47">
        <v>448049.10262186977</v>
      </c>
      <c r="E43" s="48">
        <v>26571.179099372235</v>
      </c>
      <c r="F43" s="48">
        <v>11905192951.078712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ht="17.100000000000001" customHeight="1" x14ac:dyDescent="0.2">
      <c r="A44" s="70"/>
      <c r="B44" s="36" t="s">
        <v>49</v>
      </c>
      <c r="C44" s="47">
        <v>259</v>
      </c>
      <c r="D44" s="47">
        <v>344888.29763335839</v>
      </c>
      <c r="E44" s="48">
        <v>25767.370983921948</v>
      </c>
      <c r="F44" s="48">
        <v>8886864713.1320362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ht="17.100000000000001" customHeight="1" x14ac:dyDescent="0.2">
      <c r="A45" s="70"/>
      <c r="B45" s="36" t="s">
        <v>50</v>
      </c>
      <c r="C45" s="47">
        <v>297</v>
      </c>
      <c r="D45" s="47">
        <v>385399.97002442885</v>
      </c>
      <c r="E45" s="48">
        <v>25630.268354430074</v>
      </c>
      <c r="F45" s="48">
        <v>9877904655.515419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ht="17.100000000000001" customHeight="1" x14ac:dyDescent="0.2">
      <c r="A46" s="70"/>
      <c r="B46" s="36" t="s">
        <v>51</v>
      </c>
      <c r="C46" s="47">
        <v>309</v>
      </c>
      <c r="D46" s="47">
        <v>422063.90317507641</v>
      </c>
      <c r="E46" s="48">
        <v>23872.75851200648</v>
      </c>
      <c r="F46" s="48">
        <v>10075829637.133484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ht="17.100000000000001" customHeight="1" x14ac:dyDescent="0.2">
      <c r="A47" s="70"/>
      <c r="B47" s="36" t="s">
        <v>52</v>
      </c>
      <c r="C47" s="47">
        <v>292</v>
      </c>
      <c r="D47" s="47">
        <v>479003.65337919263</v>
      </c>
      <c r="E47" s="48">
        <v>22129.081672464479</v>
      </c>
      <c r="F47" s="48">
        <v>10599910967.03702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ht="17.100000000000001" customHeight="1" x14ac:dyDescent="0.2">
      <c r="A48" s="70" t="s">
        <v>53</v>
      </c>
      <c r="B48" s="34" t="s">
        <v>11</v>
      </c>
      <c r="C48" s="47">
        <v>1002</v>
      </c>
      <c r="D48" s="47">
        <v>1277184.4759513554</v>
      </c>
      <c r="E48" s="48">
        <v>19339.979737312926</v>
      </c>
      <c r="F48" s="48">
        <v>24700721885.709843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ht="17.100000000000001" customHeight="1" x14ac:dyDescent="0.2">
      <c r="A49" s="70"/>
      <c r="B49" s="34" t="s">
        <v>12</v>
      </c>
      <c r="C49" s="47">
        <v>1992</v>
      </c>
      <c r="D49" s="47">
        <v>2704008.9900852339</v>
      </c>
      <c r="E49" s="48">
        <v>26174.072623577071</v>
      </c>
      <c r="F49" s="48">
        <v>70774927681.296204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20.100000000000001" customHeight="1" x14ac:dyDescent="0.2">
      <c r="A50" s="70" t="s">
        <v>54</v>
      </c>
      <c r="B50" s="34" t="s">
        <v>11</v>
      </c>
      <c r="C50" s="47">
        <v>785</v>
      </c>
      <c r="D50" s="47">
        <v>914534.8616450344</v>
      </c>
      <c r="E50" s="48">
        <v>12593.932408771261</v>
      </c>
      <c r="F50" s="48">
        <v>11517590233.022541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20.100000000000001" customHeight="1" x14ac:dyDescent="0.2">
      <c r="A51" s="70"/>
      <c r="B51" s="34" t="s">
        <v>12</v>
      </c>
      <c r="C51" s="47">
        <v>2209</v>
      </c>
      <c r="D51" s="47">
        <v>3066658.6043915483</v>
      </c>
      <c r="E51" s="48">
        <v>27377.700019739037</v>
      </c>
      <c r="F51" s="48">
        <v>83958059333.983383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ht="27.95" customHeight="1" x14ac:dyDescent="0.2">
      <c r="A52" s="70" t="s">
        <v>55</v>
      </c>
      <c r="B52" s="34" t="s">
        <v>11</v>
      </c>
      <c r="C52" s="47">
        <v>687</v>
      </c>
      <c r="D52" s="47">
        <v>812790.57337846747</v>
      </c>
      <c r="E52" s="48">
        <v>11200.405345531079</v>
      </c>
      <c r="F52" s="48">
        <v>9103583882.8654575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ht="27.95" customHeight="1" x14ac:dyDescent="0.2">
      <c r="A53" s="70"/>
      <c r="B53" s="34" t="s">
        <v>12</v>
      </c>
      <c r="C53" s="47">
        <v>2307</v>
      </c>
      <c r="D53" s="47">
        <v>3168402.8926581135</v>
      </c>
      <c r="E53" s="48">
        <v>27260.44275628059</v>
      </c>
      <c r="F53" s="48">
        <v>86372065684.140335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ht="27.95" customHeight="1" x14ac:dyDescent="0.2">
      <c r="A54" s="70" t="s">
        <v>56</v>
      </c>
      <c r="B54" s="34" t="s">
        <v>11</v>
      </c>
      <c r="C54" s="47">
        <v>2827</v>
      </c>
      <c r="D54" s="47">
        <v>3741901.1407614043</v>
      </c>
      <c r="E54" s="48">
        <v>23484.077429060231</v>
      </c>
      <c r="F54" s="48">
        <v>87875096121.529633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ht="27.95" customHeight="1" x14ac:dyDescent="0.2">
      <c r="A55" s="70"/>
      <c r="B55" s="34" t="s">
        <v>12</v>
      </c>
      <c r="C55" s="47">
        <v>167</v>
      </c>
      <c r="D55" s="47">
        <v>239292.3252751753</v>
      </c>
      <c r="E55" s="48">
        <v>31762.629397895707</v>
      </c>
      <c r="F55" s="48">
        <v>7600553445.4761047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ht="17.100000000000001" customHeight="1" x14ac:dyDescent="0.2">
      <c r="A56" s="70" t="s">
        <v>57</v>
      </c>
      <c r="B56" s="34" t="s">
        <v>58</v>
      </c>
      <c r="C56" s="47">
        <v>162</v>
      </c>
      <c r="D56" s="47">
        <v>212217.05616269153</v>
      </c>
      <c r="E56" s="48">
        <v>17573.849216973606</v>
      </c>
      <c r="F56" s="48">
        <v>3729470546.27316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ht="30" customHeight="1" x14ac:dyDescent="0.2">
      <c r="A57" s="70"/>
      <c r="B57" s="34" t="s">
        <v>59</v>
      </c>
      <c r="C57" s="47">
        <v>2047</v>
      </c>
      <c r="D57" s="47">
        <v>2854441.5482288618</v>
      </c>
      <c r="E57" s="48">
        <v>28106.579669669827</v>
      </c>
      <c r="F57" s="48">
        <v>80228588787.71019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ht="30" customHeight="1" x14ac:dyDescent="0.2">
      <c r="A58" s="70"/>
      <c r="B58" s="34" t="s">
        <v>60</v>
      </c>
      <c r="C58" s="47">
        <v>260</v>
      </c>
      <c r="D58" s="47">
        <v>313961.3444292575</v>
      </c>
      <c r="E58" s="48">
        <v>19567.621955493589</v>
      </c>
      <c r="F58" s="48">
        <v>6143476896.4302235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ht="45.95" customHeight="1" x14ac:dyDescent="0.2">
      <c r="A59" s="70"/>
      <c r="B59" s="34" t="s">
        <v>61</v>
      </c>
      <c r="C59" s="47">
        <v>525</v>
      </c>
      <c r="D59" s="47">
        <v>600573.51721577568</v>
      </c>
      <c r="E59" s="48">
        <v>8948.302218696519</v>
      </c>
      <c r="F59" s="48">
        <v>5374113336.5922976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ht="20.100000000000001" customHeight="1" x14ac:dyDescent="0.2">
      <c r="A60" s="70" t="s">
        <v>62</v>
      </c>
      <c r="B60" s="34" t="s">
        <v>11</v>
      </c>
      <c r="C60" s="47">
        <v>518</v>
      </c>
      <c r="D60" s="47">
        <v>590436.8456284001</v>
      </c>
      <c r="E60" s="48">
        <v>8985.4435037451185</v>
      </c>
      <c r="F60" s="48">
        <v>5305336918.9234667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ht="20.100000000000001" customHeight="1" x14ac:dyDescent="0.2">
      <c r="A61" s="70"/>
      <c r="B61" s="34" t="s">
        <v>12</v>
      </c>
      <c r="C61" s="47">
        <v>2476</v>
      </c>
      <c r="D61" s="47">
        <v>3390756.6204081792</v>
      </c>
      <c r="E61" s="48">
        <v>26592.976949559878</v>
      </c>
      <c r="F61" s="48">
        <v>90170312648.08226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ht="20.100000000000001" customHeight="1" x14ac:dyDescent="0.2">
      <c r="A62" s="70" t="s">
        <v>63</v>
      </c>
      <c r="B62" s="34" t="s">
        <v>11</v>
      </c>
      <c r="C62" s="47">
        <v>2179</v>
      </c>
      <c r="D62" s="47">
        <v>2852010.2376482985</v>
      </c>
      <c r="E62" s="48">
        <v>23459.283867382081</v>
      </c>
      <c r="F62" s="48">
        <v>66906117757.671265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ht="20.100000000000001" customHeight="1" x14ac:dyDescent="0.2">
      <c r="A63" s="70"/>
      <c r="B63" s="34" t="s">
        <v>12</v>
      </c>
      <c r="C63" s="47">
        <v>815</v>
      </c>
      <c r="D63" s="47">
        <v>1129183.2283882895</v>
      </c>
      <c r="E63" s="48">
        <v>25301.0592887682</v>
      </c>
      <c r="F63" s="48">
        <v>28569531809.334793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ht="20.100000000000001" customHeight="1" x14ac:dyDescent="0.2">
      <c r="A64" s="70" t="s">
        <v>64</v>
      </c>
      <c r="B64" s="34" t="s">
        <v>11</v>
      </c>
      <c r="C64" s="47">
        <v>384</v>
      </c>
      <c r="D64" s="47">
        <v>507365.36396704102</v>
      </c>
      <c r="E64" s="48">
        <v>18500.13574004839</v>
      </c>
      <c r="F64" s="48">
        <v>9386328103.1893158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ht="20.100000000000001" customHeight="1" x14ac:dyDescent="0.2">
      <c r="A65" s="70"/>
      <c r="B65" s="34" t="s">
        <v>12</v>
      </c>
      <c r="C65" s="47">
        <v>2610</v>
      </c>
      <c r="D65" s="47">
        <v>3473828.1020695399</v>
      </c>
      <c r="E65" s="48">
        <v>24782.262948626791</v>
      </c>
      <c r="F65" s="48">
        <v>86089321463.816483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ht="17.100000000000001" customHeight="1" x14ac:dyDescent="0.2">
      <c r="A66" s="70" t="s">
        <v>65</v>
      </c>
      <c r="B66" s="34" t="s">
        <v>11</v>
      </c>
      <c r="C66" s="47">
        <v>2193</v>
      </c>
      <c r="D66" s="47">
        <v>2788672.627821391</v>
      </c>
      <c r="E66" s="48">
        <v>21300.332329404842</v>
      </c>
      <c r="F66" s="48">
        <v>59399653730.51033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ht="17.100000000000001" customHeight="1" x14ac:dyDescent="0.2">
      <c r="A67" s="70"/>
      <c r="B67" s="34" t="s">
        <v>12</v>
      </c>
      <c r="C67" s="47">
        <v>801</v>
      </c>
      <c r="D67" s="47">
        <v>1192520.8382151958</v>
      </c>
      <c r="E67" s="48">
        <v>30251.878776801481</v>
      </c>
      <c r="F67" s="48">
        <v>36075995836.495796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ht="17.100000000000001" customHeight="1" x14ac:dyDescent="0.2">
      <c r="A68" s="70" t="s">
        <v>66</v>
      </c>
      <c r="B68" s="34" t="s">
        <v>67</v>
      </c>
      <c r="C68" s="47">
        <v>962</v>
      </c>
      <c r="D68" s="47">
        <v>1289914.9198447668</v>
      </c>
      <c r="E68" s="48">
        <v>25684.323599545627</v>
      </c>
      <c r="F68" s="48">
        <v>33130592217.17495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ht="17.100000000000001" customHeight="1" x14ac:dyDescent="0.2">
      <c r="A69" s="70"/>
      <c r="B69" s="34" t="s">
        <v>68</v>
      </c>
      <c r="C69" s="47">
        <v>323</v>
      </c>
      <c r="D69" s="47">
        <v>427034.64725053898</v>
      </c>
      <c r="E69" s="48">
        <v>25565.019003523896</v>
      </c>
      <c r="F69" s="48">
        <v>10917148872.123152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ht="17.100000000000001" customHeight="1" x14ac:dyDescent="0.2">
      <c r="A70" s="70"/>
      <c r="B70" s="34" t="s">
        <v>69</v>
      </c>
      <c r="C70" s="47">
        <v>309</v>
      </c>
      <c r="D70" s="47">
        <v>398937.50560845929</v>
      </c>
      <c r="E70" s="48">
        <v>26086.853794467264</v>
      </c>
      <c r="F70" s="48">
        <v>10407024381.937342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ht="17.100000000000001" customHeight="1" x14ac:dyDescent="0.2">
      <c r="A71" s="70"/>
      <c r="B71" s="34" t="s">
        <v>70</v>
      </c>
      <c r="C71" s="47">
        <v>265</v>
      </c>
      <c r="D71" s="47">
        <v>357217.93147143483</v>
      </c>
      <c r="E71" s="48">
        <v>20017.125725940128</v>
      </c>
      <c r="F71" s="48">
        <v>7150476245.8239756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ht="17.100000000000001" customHeight="1" x14ac:dyDescent="0.2">
      <c r="A72" s="70"/>
      <c r="B72" s="34" t="s">
        <v>71</v>
      </c>
      <c r="C72" s="47">
        <v>338</v>
      </c>
      <c r="D72" s="47">
        <v>442270.95271333697</v>
      </c>
      <c r="E72" s="48">
        <v>21624.717548444514</v>
      </c>
      <c r="F72" s="48">
        <v>9563984432.3073711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ht="17.100000000000001" customHeight="1" x14ac:dyDescent="0.2">
      <c r="A73" s="70"/>
      <c r="B73" s="34" t="s">
        <v>72</v>
      </c>
      <c r="C73" s="47">
        <v>407</v>
      </c>
      <c r="D73" s="47">
        <v>546420.18974990118</v>
      </c>
      <c r="E73" s="48">
        <v>20597.360002223635</v>
      </c>
      <c r="F73" s="48">
        <v>11254813360.762064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ht="17.100000000000001" customHeight="1" x14ac:dyDescent="0.2">
      <c r="A74" s="70"/>
      <c r="B74" s="34" t="s">
        <v>73</v>
      </c>
      <c r="C74" s="47">
        <v>390</v>
      </c>
      <c r="D74" s="47">
        <v>519397.31939814979</v>
      </c>
      <c r="E74" s="48">
        <v>25128.373923840481</v>
      </c>
      <c r="F74" s="48">
        <v>13051610056.877113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</sheetData>
  <mergeCells count="22">
    <mergeCell ref="A38:A47"/>
    <mergeCell ref="A1:B3"/>
    <mergeCell ref="A5:A8"/>
    <mergeCell ref="A9:A10"/>
    <mergeCell ref="A11:A16"/>
    <mergeCell ref="A17:A21"/>
    <mergeCell ref="A62:A63"/>
    <mergeCell ref="A64:A65"/>
    <mergeCell ref="A66:A67"/>
    <mergeCell ref="A68:A74"/>
    <mergeCell ref="C1:F2"/>
    <mergeCell ref="A48:A49"/>
    <mergeCell ref="A50:A51"/>
    <mergeCell ref="A52:A53"/>
    <mergeCell ref="A54:A55"/>
    <mergeCell ref="A56:A59"/>
    <mergeCell ref="A60:A61"/>
    <mergeCell ref="A22:A23"/>
    <mergeCell ref="A24:A27"/>
    <mergeCell ref="A28:A31"/>
    <mergeCell ref="A32:A33"/>
    <mergeCell ref="A34:A37"/>
  </mergeCells>
  <hyperlinks>
    <hyperlink ref="A1:B3" location="'Index'!A154" display="Vissza" xr:uid="{DCC28AAF-490A-4085-A4BE-5B25A6D36779}"/>
  </hyperlinks>
  <pageMargins left="0.75" right="0.75" top="1" bottom="1" header="0.5" footer="0.5"/>
  <pageSetup orientation="portrait" horizontalDpi="300" verticalDpi="300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704A0-6586-42D8-AD76-5D9A764548A1}">
  <sheetPr codeName="Munka14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38" customWidth="1"/>
    <col min="3" max="3" width="13.5703125" style="38" customWidth="1"/>
    <col min="4" max="4" width="9.7109375" style="38" customWidth="1"/>
    <col min="5" max="5" width="9.5703125" style="38" customWidth="1"/>
    <col min="6" max="6" width="16.85546875" style="38" customWidth="1"/>
    <col min="7" max="256" width="9.140625" style="38"/>
    <col min="257" max="258" width="22.7109375" style="38" customWidth="1"/>
    <col min="259" max="259" width="13.5703125" style="38" customWidth="1"/>
    <col min="260" max="260" width="9.7109375" style="38" customWidth="1"/>
    <col min="261" max="261" width="9.5703125" style="38" customWidth="1"/>
    <col min="262" max="262" width="12.5703125" style="38" customWidth="1"/>
    <col min="263" max="512" width="9.140625" style="38"/>
    <col min="513" max="514" width="22.7109375" style="38" customWidth="1"/>
    <col min="515" max="515" width="13.5703125" style="38" customWidth="1"/>
    <col min="516" max="516" width="9.7109375" style="38" customWidth="1"/>
    <col min="517" max="517" width="9.5703125" style="38" customWidth="1"/>
    <col min="518" max="518" width="12.5703125" style="38" customWidth="1"/>
    <col min="519" max="768" width="9.140625" style="38"/>
    <col min="769" max="770" width="22.7109375" style="38" customWidth="1"/>
    <col min="771" max="771" width="13.5703125" style="38" customWidth="1"/>
    <col min="772" max="772" width="9.7109375" style="38" customWidth="1"/>
    <col min="773" max="773" width="9.5703125" style="38" customWidth="1"/>
    <col min="774" max="774" width="12.5703125" style="38" customWidth="1"/>
    <col min="775" max="1024" width="9.140625" style="38"/>
    <col min="1025" max="1026" width="22.7109375" style="38" customWidth="1"/>
    <col min="1027" max="1027" width="13.5703125" style="38" customWidth="1"/>
    <col min="1028" max="1028" width="9.7109375" style="38" customWidth="1"/>
    <col min="1029" max="1029" width="9.5703125" style="38" customWidth="1"/>
    <col min="1030" max="1030" width="12.5703125" style="38" customWidth="1"/>
    <col min="1031" max="1280" width="9.140625" style="38"/>
    <col min="1281" max="1282" width="22.7109375" style="38" customWidth="1"/>
    <col min="1283" max="1283" width="13.5703125" style="38" customWidth="1"/>
    <col min="1284" max="1284" width="9.7109375" style="38" customWidth="1"/>
    <col min="1285" max="1285" width="9.5703125" style="38" customWidth="1"/>
    <col min="1286" max="1286" width="12.5703125" style="38" customWidth="1"/>
    <col min="1287" max="1536" width="9.140625" style="38"/>
    <col min="1537" max="1538" width="22.7109375" style="38" customWidth="1"/>
    <col min="1539" max="1539" width="13.5703125" style="38" customWidth="1"/>
    <col min="1540" max="1540" width="9.7109375" style="38" customWidth="1"/>
    <col min="1541" max="1541" width="9.5703125" style="38" customWidth="1"/>
    <col min="1542" max="1542" width="12.5703125" style="38" customWidth="1"/>
    <col min="1543" max="1792" width="9.140625" style="38"/>
    <col min="1793" max="1794" width="22.7109375" style="38" customWidth="1"/>
    <col min="1795" max="1795" width="13.5703125" style="38" customWidth="1"/>
    <col min="1796" max="1796" width="9.7109375" style="38" customWidth="1"/>
    <col min="1797" max="1797" width="9.5703125" style="38" customWidth="1"/>
    <col min="1798" max="1798" width="12.5703125" style="38" customWidth="1"/>
    <col min="1799" max="2048" width="9.140625" style="38"/>
    <col min="2049" max="2050" width="22.7109375" style="38" customWidth="1"/>
    <col min="2051" max="2051" width="13.5703125" style="38" customWidth="1"/>
    <col min="2052" max="2052" width="9.7109375" style="38" customWidth="1"/>
    <col min="2053" max="2053" width="9.5703125" style="38" customWidth="1"/>
    <col min="2054" max="2054" width="12.5703125" style="38" customWidth="1"/>
    <col min="2055" max="2304" width="9.140625" style="38"/>
    <col min="2305" max="2306" width="22.7109375" style="38" customWidth="1"/>
    <col min="2307" max="2307" width="13.5703125" style="38" customWidth="1"/>
    <col min="2308" max="2308" width="9.7109375" style="38" customWidth="1"/>
    <col min="2309" max="2309" width="9.5703125" style="38" customWidth="1"/>
    <col min="2310" max="2310" width="12.5703125" style="38" customWidth="1"/>
    <col min="2311" max="2560" width="9.140625" style="38"/>
    <col min="2561" max="2562" width="22.7109375" style="38" customWidth="1"/>
    <col min="2563" max="2563" width="13.5703125" style="38" customWidth="1"/>
    <col min="2564" max="2564" width="9.7109375" style="38" customWidth="1"/>
    <col min="2565" max="2565" width="9.5703125" style="38" customWidth="1"/>
    <col min="2566" max="2566" width="12.5703125" style="38" customWidth="1"/>
    <col min="2567" max="2816" width="9.140625" style="38"/>
    <col min="2817" max="2818" width="22.7109375" style="38" customWidth="1"/>
    <col min="2819" max="2819" width="13.5703125" style="38" customWidth="1"/>
    <col min="2820" max="2820" width="9.7109375" style="38" customWidth="1"/>
    <col min="2821" max="2821" width="9.5703125" style="38" customWidth="1"/>
    <col min="2822" max="2822" width="12.5703125" style="38" customWidth="1"/>
    <col min="2823" max="3072" width="9.140625" style="38"/>
    <col min="3073" max="3074" width="22.7109375" style="38" customWidth="1"/>
    <col min="3075" max="3075" width="13.5703125" style="38" customWidth="1"/>
    <col min="3076" max="3076" width="9.7109375" style="38" customWidth="1"/>
    <col min="3077" max="3077" width="9.5703125" style="38" customWidth="1"/>
    <col min="3078" max="3078" width="12.5703125" style="38" customWidth="1"/>
    <col min="3079" max="3328" width="9.140625" style="38"/>
    <col min="3329" max="3330" width="22.7109375" style="38" customWidth="1"/>
    <col min="3331" max="3331" width="13.5703125" style="38" customWidth="1"/>
    <col min="3332" max="3332" width="9.7109375" style="38" customWidth="1"/>
    <col min="3333" max="3333" width="9.5703125" style="38" customWidth="1"/>
    <col min="3334" max="3334" width="12.5703125" style="38" customWidth="1"/>
    <col min="3335" max="3584" width="9.140625" style="38"/>
    <col min="3585" max="3586" width="22.7109375" style="38" customWidth="1"/>
    <col min="3587" max="3587" width="13.5703125" style="38" customWidth="1"/>
    <col min="3588" max="3588" width="9.7109375" style="38" customWidth="1"/>
    <col min="3589" max="3589" width="9.5703125" style="38" customWidth="1"/>
    <col min="3590" max="3590" width="12.5703125" style="38" customWidth="1"/>
    <col min="3591" max="3840" width="9.140625" style="38"/>
    <col min="3841" max="3842" width="22.7109375" style="38" customWidth="1"/>
    <col min="3843" max="3843" width="13.5703125" style="38" customWidth="1"/>
    <col min="3844" max="3844" width="9.7109375" style="38" customWidth="1"/>
    <col min="3845" max="3845" width="9.5703125" style="38" customWidth="1"/>
    <col min="3846" max="3846" width="12.5703125" style="38" customWidth="1"/>
    <col min="3847" max="4096" width="9.140625" style="38"/>
    <col min="4097" max="4098" width="22.7109375" style="38" customWidth="1"/>
    <col min="4099" max="4099" width="13.5703125" style="38" customWidth="1"/>
    <col min="4100" max="4100" width="9.7109375" style="38" customWidth="1"/>
    <col min="4101" max="4101" width="9.5703125" style="38" customWidth="1"/>
    <col min="4102" max="4102" width="12.5703125" style="38" customWidth="1"/>
    <col min="4103" max="4352" width="9.140625" style="38"/>
    <col min="4353" max="4354" width="22.7109375" style="38" customWidth="1"/>
    <col min="4355" max="4355" width="13.5703125" style="38" customWidth="1"/>
    <col min="4356" max="4356" width="9.7109375" style="38" customWidth="1"/>
    <col min="4357" max="4357" width="9.5703125" style="38" customWidth="1"/>
    <col min="4358" max="4358" width="12.5703125" style="38" customWidth="1"/>
    <col min="4359" max="4608" width="9.140625" style="38"/>
    <col min="4609" max="4610" width="22.7109375" style="38" customWidth="1"/>
    <col min="4611" max="4611" width="13.5703125" style="38" customWidth="1"/>
    <col min="4612" max="4612" width="9.7109375" style="38" customWidth="1"/>
    <col min="4613" max="4613" width="9.5703125" style="38" customWidth="1"/>
    <col min="4614" max="4614" width="12.5703125" style="38" customWidth="1"/>
    <col min="4615" max="4864" width="9.140625" style="38"/>
    <col min="4865" max="4866" width="22.7109375" style="38" customWidth="1"/>
    <col min="4867" max="4867" width="13.5703125" style="38" customWidth="1"/>
    <col min="4868" max="4868" width="9.7109375" style="38" customWidth="1"/>
    <col min="4869" max="4869" width="9.5703125" style="38" customWidth="1"/>
    <col min="4870" max="4870" width="12.5703125" style="38" customWidth="1"/>
    <col min="4871" max="5120" width="9.140625" style="38"/>
    <col min="5121" max="5122" width="22.7109375" style="38" customWidth="1"/>
    <col min="5123" max="5123" width="13.5703125" style="38" customWidth="1"/>
    <col min="5124" max="5124" width="9.7109375" style="38" customWidth="1"/>
    <col min="5125" max="5125" width="9.5703125" style="38" customWidth="1"/>
    <col min="5126" max="5126" width="12.5703125" style="38" customWidth="1"/>
    <col min="5127" max="5376" width="9.140625" style="38"/>
    <col min="5377" max="5378" width="22.7109375" style="38" customWidth="1"/>
    <col min="5379" max="5379" width="13.5703125" style="38" customWidth="1"/>
    <col min="5380" max="5380" width="9.7109375" style="38" customWidth="1"/>
    <col min="5381" max="5381" width="9.5703125" style="38" customWidth="1"/>
    <col min="5382" max="5382" width="12.5703125" style="38" customWidth="1"/>
    <col min="5383" max="5632" width="9.140625" style="38"/>
    <col min="5633" max="5634" width="22.7109375" style="38" customWidth="1"/>
    <col min="5635" max="5635" width="13.5703125" style="38" customWidth="1"/>
    <col min="5636" max="5636" width="9.7109375" style="38" customWidth="1"/>
    <col min="5637" max="5637" width="9.5703125" style="38" customWidth="1"/>
    <col min="5638" max="5638" width="12.5703125" style="38" customWidth="1"/>
    <col min="5639" max="5888" width="9.140625" style="38"/>
    <col min="5889" max="5890" width="22.7109375" style="38" customWidth="1"/>
    <col min="5891" max="5891" width="13.5703125" style="38" customWidth="1"/>
    <col min="5892" max="5892" width="9.7109375" style="38" customWidth="1"/>
    <col min="5893" max="5893" width="9.5703125" style="38" customWidth="1"/>
    <col min="5894" max="5894" width="12.5703125" style="38" customWidth="1"/>
    <col min="5895" max="6144" width="9.140625" style="38"/>
    <col min="6145" max="6146" width="22.7109375" style="38" customWidth="1"/>
    <col min="6147" max="6147" width="13.5703125" style="38" customWidth="1"/>
    <col min="6148" max="6148" width="9.7109375" style="38" customWidth="1"/>
    <col min="6149" max="6149" width="9.5703125" style="38" customWidth="1"/>
    <col min="6150" max="6150" width="12.5703125" style="38" customWidth="1"/>
    <col min="6151" max="6400" width="9.140625" style="38"/>
    <col min="6401" max="6402" width="22.7109375" style="38" customWidth="1"/>
    <col min="6403" max="6403" width="13.5703125" style="38" customWidth="1"/>
    <col min="6404" max="6404" width="9.7109375" style="38" customWidth="1"/>
    <col min="6405" max="6405" width="9.5703125" style="38" customWidth="1"/>
    <col min="6406" max="6406" width="12.5703125" style="38" customWidth="1"/>
    <col min="6407" max="6656" width="9.140625" style="38"/>
    <col min="6657" max="6658" width="22.7109375" style="38" customWidth="1"/>
    <col min="6659" max="6659" width="13.5703125" style="38" customWidth="1"/>
    <col min="6660" max="6660" width="9.7109375" style="38" customWidth="1"/>
    <col min="6661" max="6661" width="9.5703125" style="38" customWidth="1"/>
    <col min="6662" max="6662" width="12.5703125" style="38" customWidth="1"/>
    <col min="6663" max="6912" width="9.140625" style="38"/>
    <col min="6913" max="6914" width="22.7109375" style="38" customWidth="1"/>
    <col min="6915" max="6915" width="13.5703125" style="38" customWidth="1"/>
    <col min="6916" max="6916" width="9.7109375" style="38" customWidth="1"/>
    <col min="6917" max="6917" width="9.5703125" style="38" customWidth="1"/>
    <col min="6918" max="6918" width="12.5703125" style="38" customWidth="1"/>
    <col min="6919" max="7168" width="9.140625" style="38"/>
    <col min="7169" max="7170" width="22.7109375" style="38" customWidth="1"/>
    <col min="7171" max="7171" width="13.5703125" style="38" customWidth="1"/>
    <col min="7172" max="7172" width="9.7109375" style="38" customWidth="1"/>
    <col min="7173" max="7173" width="9.5703125" style="38" customWidth="1"/>
    <col min="7174" max="7174" width="12.5703125" style="38" customWidth="1"/>
    <col min="7175" max="7424" width="9.140625" style="38"/>
    <col min="7425" max="7426" width="22.7109375" style="38" customWidth="1"/>
    <col min="7427" max="7427" width="13.5703125" style="38" customWidth="1"/>
    <col min="7428" max="7428" width="9.7109375" style="38" customWidth="1"/>
    <col min="7429" max="7429" width="9.5703125" style="38" customWidth="1"/>
    <col min="7430" max="7430" width="12.5703125" style="38" customWidth="1"/>
    <col min="7431" max="7680" width="9.140625" style="38"/>
    <col min="7681" max="7682" width="22.7109375" style="38" customWidth="1"/>
    <col min="7683" max="7683" width="13.5703125" style="38" customWidth="1"/>
    <col min="7684" max="7684" width="9.7109375" style="38" customWidth="1"/>
    <col min="7685" max="7685" width="9.5703125" style="38" customWidth="1"/>
    <col min="7686" max="7686" width="12.5703125" style="38" customWidth="1"/>
    <col min="7687" max="7936" width="9.140625" style="38"/>
    <col min="7937" max="7938" width="22.7109375" style="38" customWidth="1"/>
    <col min="7939" max="7939" width="13.5703125" style="38" customWidth="1"/>
    <col min="7940" max="7940" width="9.7109375" style="38" customWidth="1"/>
    <col min="7941" max="7941" width="9.5703125" style="38" customWidth="1"/>
    <col min="7942" max="7942" width="12.5703125" style="38" customWidth="1"/>
    <col min="7943" max="8192" width="9.140625" style="38"/>
    <col min="8193" max="8194" width="22.7109375" style="38" customWidth="1"/>
    <col min="8195" max="8195" width="13.5703125" style="38" customWidth="1"/>
    <col min="8196" max="8196" width="9.7109375" style="38" customWidth="1"/>
    <col min="8197" max="8197" width="9.5703125" style="38" customWidth="1"/>
    <col min="8198" max="8198" width="12.5703125" style="38" customWidth="1"/>
    <col min="8199" max="8448" width="9.140625" style="38"/>
    <col min="8449" max="8450" width="22.7109375" style="38" customWidth="1"/>
    <col min="8451" max="8451" width="13.5703125" style="38" customWidth="1"/>
    <col min="8452" max="8452" width="9.7109375" style="38" customWidth="1"/>
    <col min="8453" max="8453" width="9.5703125" style="38" customWidth="1"/>
    <col min="8454" max="8454" width="12.5703125" style="38" customWidth="1"/>
    <col min="8455" max="8704" width="9.140625" style="38"/>
    <col min="8705" max="8706" width="22.7109375" style="38" customWidth="1"/>
    <col min="8707" max="8707" width="13.5703125" style="38" customWidth="1"/>
    <col min="8708" max="8708" width="9.7109375" style="38" customWidth="1"/>
    <col min="8709" max="8709" width="9.5703125" style="38" customWidth="1"/>
    <col min="8710" max="8710" width="12.5703125" style="38" customWidth="1"/>
    <col min="8711" max="8960" width="9.140625" style="38"/>
    <col min="8961" max="8962" width="22.7109375" style="38" customWidth="1"/>
    <col min="8963" max="8963" width="13.5703125" style="38" customWidth="1"/>
    <col min="8964" max="8964" width="9.7109375" style="38" customWidth="1"/>
    <col min="8965" max="8965" width="9.5703125" style="38" customWidth="1"/>
    <col min="8966" max="8966" width="12.5703125" style="38" customWidth="1"/>
    <col min="8967" max="9216" width="9.140625" style="38"/>
    <col min="9217" max="9218" width="22.7109375" style="38" customWidth="1"/>
    <col min="9219" max="9219" width="13.5703125" style="38" customWidth="1"/>
    <col min="9220" max="9220" width="9.7109375" style="38" customWidth="1"/>
    <col min="9221" max="9221" width="9.5703125" style="38" customWidth="1"/>
    <col min="9222" max="9222" width="12.5703125" style="38" customWidth="1"/>
    <col min="9223" max="9472" width="9.140625" style="38"/>
    <col min="9473" max="9474" width="22.7109375" style="38" customWidth="1"/>
    <col min="9475" max="9475" width="13.5703125" style="38" customWidth="1"/>
    <col min="9476" max="9476" width="9.7109375" style="38" customWidth="1"/>
    <col min="9477" max="9477" width="9.5703125" style="38" customWidth="1"/>
    <col min="9478" max="9478" width="12.5703125" style="38" customWidth="1"/>
    <col min="9479" max="9728" width="9.140625" style="38"/>
    <col min="9729" max="9730" width="22.7109375" style="38" customWidth="1"/>
    <col min="9731" max="9731" width="13.5703125" style="38" customWidth="1"/>
    <col min="9732" max="9732" width="9.7109375" style="38" customWidth="1"/>
    <col min="9733" max="9733" width="9.5703125" style="38" customWidth="1"/>
    <col min="9734" max="9734" width="12.5703125" style="38" customWidth="1"/>
    <col min="9735" max="9984" width="9.140625" style="38"/>
    <col min="9985" max="9986" width="22.7109375" style="38" customWidth="1"/>
    <col min="9987" max="9987" width="13.5703125" style="38" customWidth="1"/>
    <col min="9988" max="9988" width="9.7109375" style="38" customWidth="1"/>
    <col min="9989" max="9989" width="9.5703125" style="38" customWidth="1"/>
    <col min="9990" max="9990" width="12.5703125" style="38" customWidth="1"/>
    <col min="9991" max="10240" width="9.140625" style="38"/>
    <col min="10241" max="10242" width="22.7109375" style="38" customWidth="1"/>
    <col min="10243" max="10243" width="13.5703125" style="38" customWidth="1"/>
    <col min="10244" max="10244" width="9.7109375" style="38" customWidth="1"/>
    <col min="10245" max="10245" width="9.5703125" style="38" customWidth="1"/>
    <col min="10246" max="10246" width="12.5703125" style="38" customWidth="1"/>
    <col min="10247" max="10496" width="9.140625" style="38"/>
    <col min="10497" max="10498" width="22.7109375" style="38" customWidth="1"/>
    <col min="10499" max="10499" width="13.5703125" style="38" customWidth="1"/>
    <col min="10500" max="10500" width="9.7109375" style="38" customWidth="1"/>
    <col min="10501" max="10501" width="9.5703125" style="38" customWidth="1"/>
    <col min="10502" max="10502" width="12.5703125" style="38" customWidth="1"/>
    <col min="10503" max="10752" width="9.140625" style="38"/>
    <col min="10753" max="10754" width="22.7109375" style="38" customWidth="1"/>
    <col min="10755" max="10755" width="13.5703125" style="38" customWidth="1"/>
    <col min="10756" max="10756" width="9.7109375" style="38" customWidth="1"/>
    <col min="10757" max="10757" width="9.5703125" style="38" customWidth="1"/>
    <col min="10758" max="10758" width="12.5703125" style="38" customWidth="1"/>
    <col min="10759" max="11008" width="9.140625" style="38"/>
    <col min="11009" max="11010" width="22.7109375" style="38" customWidth="1"/>
    <col min="11011" max="11011" width="13.5703125" style="38" customWidth="1"/>
    <col min="11012" max="11012" width="9.7109375" style="38" customWidth="1"/>
    <col min="11013" max="11013" width="9.5703125" style="38" customWidth="1"/>
    <col min="11014" max="11014" width="12.5703125" style="38" customWidth="1"/>
    <col min="11015" max="11264" width="9.140625" style="38"/>
    <col min="11265" max="11266" width="22.7109375" style="38" customWidth="1"/>
    <col min="11267" max="11267" width="13.5703125" style="38" customWidth="1"/>
    <col min="11268" max="11268" width="9.7109375" style="38" customWidth="1"/>
    <col min="11269" max="11269" width="9.5703125" style="38" customWidth="1"/>
    <col min="11270" max="11270" width="12.5703125" style="38" customWidth="1"/>
    <col min="11271" max="11520" width="9.140625" style="38"/>
    <col min="11521" max="11522" width="22.7109375" style="38" customWidth="1"/>
    <col min="11523" max="11523" width="13.5703125" style="38" customWidth="1"/>
    <col min="11524" max="11524" width="9.7109375" style="38" customWidth="1"/>
    <col min="11525" max="11525" width="9.5703125" style="38" customWidth="1"/>
    <col min="11526" max="11526" width="12.5703125" style="38" customWidth="1"/>
    <col min="11527" max="11776" width="9.140625" style="38"/>
    <col min="11777" max="11778" width="22.7109375" style="38" customWidth="1"/>
    <col min="11779" max="11779" width="13.5703125" style="38" customWidth="1"/>
    <col min="11780" max="11780" width="9.7109375" style="38" customWidth="1"/>
    <col min="11781" max="11781" width="9.5703125" style="38" customWidth="1"/>
    <col min="11782" max="11782" width="12.5703125" style="38" customWidth="1"/>
    <col min="11783" max="12032" width="9.140625" style="38"/>
    <col min="12033" max="12034" width="22.7109375" style="38" customWidth="1"/>
    <col min="12035" max="12035" width="13.5703125" style="38" customWidth="1"/>
    <col min="12036" max="12036" width="9.7109375" style="38" customWidth="1"/>
    <col min="12037" max="12037" width="9.5703125" style="38" customWidth="1"/>
    <col min="12038" max="12038" width="12.5703125" style="38" customWidth="1"/>
    <col min="12039" max="12288" width="9.140625" style="38"/>
    <col min="12289" max="12290" width="22.7109375" style="38" customWidth="1"/>
    <col min="12291" max="12291" width="13.5703125" style="38" customWidth="1"/>
    <col min="12292" max="12292" width="9.7109375" style="38" customWidth="1"/>
    <col min="12293" max="12293" width="9.5703125" style="38" customWidth="1"/>
    <col min="12294" max="12294" width="12.5703125" style="38" customWidth="1"/>
    <col min="12295" max="12544" width="9.140625" style="38"/>
    <col min="12545" max="12546" width="22.7109375" style="38" customWidth="1"/>
    <col min="12547" max="12547" width="13.5703125" style="38" customWidth="1"/>
    <col min="12548" max="12548" width="9.7109375" style="38" customWidth="1"/>
    <col min="12549" max="12549" width="9.5703125" style="38" customWidth="1"/>
    <col min="12550" max="12550" width="12.5703125" style="38" customWidth="1"/>
    <col min="12551" max="12800" width="9.140625" style="38"/>
    <col min="12801" max="12802" width="22.7109375" style="38" customWidth="1"/>
    <col min="12803" max="12803" width="13.5703125" style="38" customWidth="1"/>
    <col min="12804" max="12804" width="9.7109375" style="38" customWidth="1"/>
    <col min="12805" max="12805" width="9.5703125" style="38" customWidth="1"/>
    <col min="12806" max="12806" width="12.5703125" style="38" customWidth="1"/>
    <col min="12807" max="13056" width="9.140625" style="38"/>
    <col min="13057" max="13058" width="22.7109375" style="38" customWidth="1"/>
    <col min="13059" max="13059" width="13.5703125" style="38" customWidth="1"/>
    <col min="13060" max="13060" width="9.7109375" style="38" customWidth="1"/>
    <col min="13061" max="13061" width="9.5703125" style="38" customWidth="1"/>
    <col min="13062" max="13062" width="12.5703125" style="38" customWidth="1"/>
    <col min="13063" max="13312" width="9.140625" style="38"/>
    <col min="13313" max="13314" width="22.7109375" style="38" customWidth="1"/>
    <col min="13315" max="13315" width="13.5703125" style="38" customWidth="1"/>
    <col min="13316" max="13316" width="9.7109375" style="38" customWidth="1"/>
    <col min="13317" max="13317" width="9.5703125" style="38" customWidth="1"/>
    <col min="13318" max="13318" width="12.5703125" style="38" customWidth="1"/>
    <col min="13319" max="13568" width="9.140625" style="38"/>
    <col min="13569" max="13570" width="22.7109375" style="38" customWidth="1"/>
    <col min="13571" max="13571" width="13.5703125" style="38" customWidth="1"/>
    <col min="13572" max="13572" width="9.7109375" style="38" customWidth="1"/>
    <col min="13573" max="13573" width="9.5703125" style="38" customWidth="1"/>
    <col min="13574" max="13574" width="12.5703125" style="38" customWidth="1"/>
    <col min="13575" max="13824" width="9.140625" style="38"/>
    <col min="13825" max="13826" width="22.7109375" style="38" customWidth="1"/>
    <col min="13827" max="13827" width="13.5703125" style="38" customWidth="1"/>
    <col min="13828" max="13828" width="9.7109375" style="38" customWidth="1"/>
    <col min="13829" max="13829" width="9.5703125" style="38" customWidth="1"/>
    <col min="13830" max="13830" width="12.5703125" style="38" customWidth="1"/>
    <col min="13831" max="14080" width="9.140625" style="38"/>
    <col min="14081" max="14082" width="22.7109375" style="38" customWidth="1"/>
    <col min="14083" max="14083" width="13.5703125" style="38" customWidth="1"/>
    <col min="14084" max="14084" width="9.7109375" style="38" customWidth="1"/>
    <col min="14085" max="14085" width="9.5703125" style="38" customWidth="1"/>
    <col min="14086" max="14086" width="12.5703125" style="38" customWidth="1"/>
    <col min="14087" max="14336" width="9.140625" style="38"/>
    <col min="14337" max="14338" width="22.7109375" style="38" customWidth="1"/>
    <col min="14339" max="14339" width="13.5703125" style="38" customWidth="1"/>
    <col min="14340" max="14340" width="9.7109375" style="38" customWidth="1"/>
    <col min="14341" max="14341" width="9.5703125" style="38" customWidth="1"/>
    <col min="14342" max="14342" width="12.5703125" style="38" customWidth="1"/>
    <col min="14343" max="14592" width="9.140625" style="38"/>
    <col min="14593" max="14594" width="22.7109375" style="38" customWidth="1"/>
    <col min="14595" max="14595" width="13.5703125" style="38" customWidth="1"/>
    <col min="14596" max="14596" width="9.7109375" style="38" customWidth="1"/>
    <col min="14597" max="14597" width="9.5703125" style="38" customWidth="1"/>
    <col min="14598" max="14598" width="12.5703125" style="38" customWidth="1"/>
    <col min="14599" max="14848" width="9.140625" style="38"/>
    <col min="14849" max="14850" width="22.7109375" style="38" customWidth="1"/>
    <col min="14851" max="14851" width="13.5703125" style="38" customWidth="1"/>
    <col min="14852" max="14852" width="9.7109375" style="38" customWidth="1"/>
    <col min="14853" max="14853" width="9.5703125" style="38" customWidth="1"/>
    <col min="14854" max="14854" width="12.5703125" style="38" customWidth="1"/>
    <col min="14855" max="15104" width="9.140625" style="38"/>
    <col min="15105" max="15106" width="22.7109375" style="38" customWidth="1"/>
    <col min="15107" max="15107" width="13.5703125" style="38" customWidth="1"/>
    <col min="15108" max="15108" width="9.7109375" style="38" customWidth="1"/>
    <col min="15109" max="15109" width="9.5703125" style="38" customWidth="1"/>
    <col min="15110" max="15110" width="12.5703125" style="38" customWidth="1"/>
    <col min="15111" max="15360" width="9.140625" style="38"/>
    <col min="15361" max="15362" width="22.7109375" style="38" customWidth="1"/>
    <col min="15363" max="15363" width="13.5703125" style="38" customWidth="1"/>
    <col min="15364" max="15364" width="9.7109375" style="38" customWidth="1"/>
    <col min="15365" max="15365" width="9.5703125" style="38" customWidth="1"/>
    <col min="15366" max="15366" width="12.5703125" style="38" customWidth="1"/>
    <col min="15367" max="15616" width="9.140625" style="38"/>
    <col min="15617" max="15618" width="22.7109375" style="38" customWidth="1"/>
    <col min="15619" max="15619" width="13.5703125" style="38" customWidth="1"/>
    <col min="15620" max="15620" width="9.7109375" style="38" customWidth="1"/>
    <col min="15621" max="15621" width="9.5703125" style="38" customWidth="1"/>
    <col min="15622" max="15622" width="12.5703125" style="38" customWidth="1"/>
    <col min="15623" max="15872" width="9.140625" style="38"/>
    <col min="15873" max="15874" width="22.7109375" style="38" customWidth="1"/>
    <col min="15875" max="15875" width="13.5703125" style="38" customWidth="1"/>
    <col min="15876" max="15876" width="9.7109375" style="38" customWidth="1"/>
    <col min="15877" max="15877" width="9.5703125" style="38" customWidth="1"/>
    <col min="15878" max="15878" width="12.5703125" style="38" customWidth="1"/>
    <col min="15879" max="16128" width="9.140625" style="38"/>
    <col min="16129" max="16130" width="22.7109375" style="38" customWidth="1"/>
    <col min="16131" max="16131" width="13.5703125" style="38" customWidth="1"/>
    <col min="16132" max="16132" width="9.7109375" style="38" customWidth="1"/>
    <col min="16133" max="16133" width="9.5703125" style="38" customWidth="1"/>
    <col min="16134" max="16134" width="12.5703125" style="38" customWidth="1"/>
    <col min="16135" max="16384" width="9.140625" style="38"/>
  </cols>
  <sheetData>
    <row r="1" spans="1:44" x14ac:dyDescent="0.2">
      <c r="A1" s="71" t="s">
        <v>467</v>
      </c>
      <c r="B1" s="71"/>
      <c r="C1" s="74" t="s">
        <v>483</v>
      </c>
      <c r="D1" s="74"/>
      <c r="E1" s="74"/>
      <c r="F1" s="74"/>
    </row>
    <row r="2" spans="1:44" ht="15.95" customHeight="1" x14ac:dyDescent="0.2">
      <c r="A2" s="71"/>
      <c r="B2" s="71"/>
      <c r="C2" s="75"/>
      <c r="D2" s="75"/>
      <c r="E2" s="75"/>
      <c r="F2" s="75"/>
    </row>
    <row r="3" spans="1:44" ht="29.1" customHeight="1" x14ac:dyDescent="0.2">
      <c r="A3" s="71"/>
      <c r="B3" s="71"/>
      <c r="C3" s="32" t="s">
        <v>444</v>
      </c>
      <c r="D3" s="32" t="s">
        <v>445</v>
      </c>
      <c r="E3" s="32" t="s">
        <v>477</v>
      </c>
      <c r="F3" s="32" t="s">
        <v>478</v>
      </c>
    </row>
    <row r="4" spans="1:44" ht="17.100000000000001" customHeight="1" x14ac:dyDescent="0.2">
      <c r="A4" s="33" t="s">
        <v>4</v>
      </c>
      <c r="B4" s="34" t="s">
        <v>1</v>
      </c>
      <c r="C4" s="47">
        <v>2845</v>
      </c>
      <c r="D4" s="47">
        <v>3790459.9691692232</v>
      </c>
      <c r="E4" s="48">
        <v>16508.982781626364</v>
      </c>
      <c r="F4" s="48">
        <v>62576638365.458702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7.100000000000001" customHeight="1" x14ac:dyDescent="0.2">
      <c r="A5" s="70" t="s">
        <v>5</v>
      </c>
      <c r="B5" s="34" t="s">
        <v>6</v>
      </c>
      <c r="C5" s="47">
        <v>942</v>
      </c>
      <c r="D5" s="47">
        <v>1262394.973826743</v>
      </c>
      <c r="E5" s="48">
        <v>9010.7797801465786</v>
      </c>
      <c r="F5" s="48">
        <v>11375163104.716684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7.100000000000001" customHeight="1" x14ac:dyDescent="0.2">
      <c r="A6" s="70"/>
      <c r="B6" s="34" t="s">
        <v>7</v>
      </c>
      <c r="C6" s="47">
        <v>867</v>
      </c>
      <c r="D6" s="47">
        <v>1080441.4323795193</v>
      </c>
      <c r="E6" s="48">
        <v>15330.655589914319</v>
      </c>
      <c r="F6" s="48">
        <v>16563875484.884111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</row>
    <row r="7" spans="1:44" ht="17.100000000000001" customHeight="1" x14ac:dyDescent="0.2">
      <c r="A7" s="70"/>
      <c r="B7" s="34" t="s">
        <v>8</v>
      </c>
      <c r="C7" s="47">
        <v>622</v>
      </c>
      <c r="D7" s="47">
        <v>853931.26866435248</v>
      </c>
      <c r="E7" s="48">
        <v>21234.898504506396</v>
      </c>
      <c r="F7" s="48">
        <v>18133143819.911907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</row>
    <row r="8" spans="1:44" ht="17.100000000000001" customHeight="1" x14ac:dyDescent="0.2">
      <c r="A8" s="70"/>
      <c r="B8" s="34" t="s">
        <v>9</v>
      </c>
      <c r="C8" s="47">
        <v>414</v>
      </c>
      <c r="D8" s="47">
        <v>593692.2942986181</v>
      </c>
      <c r="E8" s="48">
        <v>27799.680262726673</v>
      </c>
      <c r="F8" s="48">
        <v>16504455955.946209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</row>
    <row r="9" spans="1:44" ht="17.100000000000001" customHeight="1" x14ac:dyDescent="0.2">
      <c r="A9" s="70" t="s">
        <v>10</v>
      </c>
      <c r="B9" s="34" t="s">
        <v>11</v>
      </c>
      <c r="C9" s="47">
        <v>2134</v>
      </c>
      <c r="D9" s="47">
        <v>2729338.8741490766</v>
      </c>
      <c r="E9" s="48">
        <v>14131.339434976886</v>
      </c>
      <c r="F9" s="48">
        <v>38569214063.678261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</row>
    <row r="10" spans="1:44" ht="17.100000000000001" customHeight="1" x14ac:dyDescent="0.2">
      <c r="A10" s="70"/>
      <c r="B10" s="34" t="s">
        <v>12</v>
      </c>
      <c r="C10" s="47">
        <v>711</v>
      </c>
      <c r="D10" s="47">
        <v>1061121.0950201589</v>
      </c>
      <c r="E10" s="48">
        <v>22624.584898413093</v>
      </c>
      <c r="F10" s="48">
        <v>24007424301.780651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</row>
    <row r="11" spans="1:44" ht="17.100000000000001" customHeight="1" x14ac:dyDescent="0.2">
      <c r="A11" s="70" t="s">
        <v>13</v>
      </c>
      <c r="B11" s="34" t="s">
        <v>14</v>
      </c>
      <c r="C11" s="47">
        <v>485</v>
      </c>
      <c r="D11" s="47">
        <v>665252.92896855506</v>
      </c>
      <c r="E11" s="48">
        <v>11433.99676963132</v>
      </c>
      <c r="F11" s="48">
        <v>7606499840.8142319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</row>
    <row r="12" spans="1:44" ht="30" customHeight="1" x14ac:dyDescent="0.2">
      <c r="A12" s="70"/>
      <c r="B12" s="34" t="s">
        <v>15</v>
      </c>
      <c r="C12" s="47">
        <v>769</v>
      </c>
      <c r="D12" s="47">
        <v>962888.2294314832</v>
      </c>
      <c r="E12" s="48">
        <v>21206.537781247254</v>
      </c>
      <c r="F12" s="48">
        <v>20419525616.557022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</row>
    <row r="13" spans="1:44" ht="17.100000000000001" customHeight="1" x14ac:dyDescent="0.2">
      <c r="A13" s="70"/>
      <c r="B13" s="34" t="s">
        <v>16</v>
      </c>
      <c r="C13" s="47">
        <v>685</v>
      </c>
      <c r="D13" s="47">
        <v>1032969.6679906792</v>
      </c>
      <c r="E13" s="48">
        <v>22399.915887534095</v>
      </c>
      <c r="F13" s="48">
        <v>23138433677.365234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</row>
    <row r="14" spans="1:44" ht="30" customHeight="1" x14ac:dyDescent="0.2">
      <c r="A14" s="70"/>
      <c r="B14" s="34" t="s">
        <v>17</v>
      </c>
      <c r="C14" s="47">
        <v>197</v>
      </c>
      <c r="D14" s="47">
        <v>250674.33842819586</v>
      </c>
      <c r="E14" s="48">
        <v>9253.6564615502739</v>
      </c>
      <c r="F14" s="48">
        <v>2319654211.5409145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</row>
    <row r="15" spans="1:44" ht="30" customHeight="1" x14ac:dyDescent="0.2">
      <c r="A15" s="70"/>
      <c r="B15" s="34" t="s">
        <v>18</v>
      </c>
      <c r="C15" s="47">
        <v>457</v>
      </c>
      <c r="D15" s="47">
        <v>597142.04485819046</v>
      </c>
      <c r="E15" s="48">
        <v>6311.1671609013001</v>
      </c>
      <c r="F15" s="48">
        <v>3768663263.9024625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</row>
    <row r="16" spans="1:44" ht="30" customHeight="1" x14ac:dyDescent="0.2">
      <c r="A16" s="70"/>
      <c r="B16" s="34" t="s">
        <v>19</v>
      </c>
      <c r="C16" s="47">
        <v>252</v>
      </c>
      <c r="D16" s="47">
        <v>281532.75949213008</v>
      </c>
      <c r="E16" s="48">
        <v>18910.274473503559</v>
      </c>
      <c r="F16" s="48">
        <v>5323861755.2790442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</row>
    <row r="17" spans="1:44" ht="17.100000000000001" customHeight="1" x14ac:dyDescent="0.2">
      <c r="A17" s="70" t="s">
        <v>20</v>
      </c>
      <c r="B17" s="34" t="s">
        <v>21</v>
      </c>
      <c r="C17" s="47">
        <v>316</v>
      </c>
      <c r="D17" s="47">
        <v>453030.03903435048</v>
      </c>
      <c r="E17" s="48">
        <v>16347.816667320472</v>
      </c>
      <c r="F17" s="48">
        <v>7406052022.9225988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ht="17.100000000000001" customHeight="1" x14ac:dyDescent="0.2">
      <c r="A18" s="70"/>
      <c r="B18" s="34" t="s">
        <v>22</v>
      </c>
      <c r="C18" s="47">
        <v>609</v>
      </c>
      <c r="D18" s="47">
        <v>854575.14552541147</v>
      </c>
      <c r="E18" s="48">
        <v>15528.28461460405</v>
      </c>
      <c r="F18" s="48">
        <v>13270086084.285265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ht="30" customHeight="1" x14ac:dyDescent="0.2">
      <c r="A19" s="70"/>
      <c r="B19" s="34" t="s">
        <v>23</v>
      </c>
      <c r="C19" s="47">
        <v>1177</v>
      </c>
      <c r="D19" s="47">
        <v>1519735.593475278</v>
      </c>
      <c r="E19" s="48">
        <v>17648.119047872864</v>
      </c>
      <c r="F19" s="48">
        <v>26820474674.941425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ht="17.100000000000001" customHeight="1" x14ac:dyDescent="0.2">
      <c r="A20" s="70"/>
      <c r="B20" s="34" t="s">
        <v>24</v>
      </c>
      <c r="C20" s="47">
        <v>706</v>
      </c>
      <c r="D20" s="47">
        <v>912574.73843469669</v>
      </c>
      <c r="E20" s="48">
        <v>15667.623278110104</v>
      </c>
      <c r="F20" s="48">
        <v>14297877214.914694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ht="17.100000000000001" customHeight="1" x14ac:dyDescent="0.2">
      <c r="A21" s="70"/>
      <c r="B21" s="34" t="s">
        <v>25</v>
      </c>
      <c r="C21" s="47">
        <v>37</v>
      </c>
      <c r="D21" s="47">
        <v>50544.4526994927</v>
      </c>
      <c r="E21" s="48">
        <v>15474.465082152734</v>
      </c>
      <c r="F21" s="48">
        <v>782148368.39482033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ht="17.100000000000001" customHeight="1" x14ac:dyDescent="0.2">
      <c r="A22" s="70" t="s">
        <v>26</v>
      </c>
      <c r="B22" s="34" t="s">
        <v>27</v>
      </c>
      <c r="C22" s="47">
        <v>2374</v>
      </c>
      <c r="D22" s="47">
        <v>3152201.4245587639</v>
      </c>
      <c r="E22" s="48">
        <v>16843.553444168116</v>
      </c>
      <c r="F22" s="48">
        <v>53094273161.338409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ht="17.100000000000001" customHeight="1" x14ac:dyDescent="0.2">
      <c r="A23" s="70"/>
      <c r="B23" s="34" t="s">
        <v>25</v>
      </c>
      <c r="C23" s="47">
        <v>471</v>
      </c>
      <c r="D23" s="47">
        <v>638258.54461045843</v>
      </c>
      <c r="E23" s="48">
        <v>14856.620854026391</v>
      </c>
      <c r="F23" s="48">
        <v>9482365204.1202698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ht="17.100000000000001" customHeight="1" x14ac:dyDescent="0.2">
      <c r="A24" s="70" t="s">
        <v>28</v>
      </c>
      <c r="B24" s="34" t="s">
        <v>29</v>
      </c>
      <c r="C24" s="47">
        <v>564</v>
      </c>
      <c r="D24" s="47">
        <v>758918.46466760908</v>
      </c>
      <c r="E24" s="48">
        <v>17191.587712978726</v>
      </c>
      <c r="F24" s="48">
        <v>13047013352.332348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ht="30" customHeight="1" x14ac:dyDescent="0.2">
      <c r="A25" s="70"/>
      <c r="B25" s="34" t="s">
        <v>30</v>
      </c>
      <c r="C25" s="47">
        <v>530</v>
      </c>
      <c r="D25" s="47">
        <v>831111.19399273559</v>
      </c>
      <c r="E25" s="48">
        <v>17275.613953912598</v>
      </c>
      <c r="F25" s="48">
        <v>14357956140.193863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ht="17.100000000000001" customHeight="1" x14ac:dyDescent="0.2">
      <c r="A26" s="70"/>
      <c r="B26" s="34" t="s">
        <v>31</v>
      </c>
      <c r="C26" s="47">
        <v>991</v>
      </c>
      <c r="D26" s="47">
        <v>1192873.6602037463</v>
      </c>
      <c r="E26" s="48">
        <v>15752.112364038436</v>
      </c>
      <c r="F26" s="48">
        <v>18790279931.631214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ht="17.100000000000001" customHeight="1" x14ac:dyDescent="0.2">
      <c r="A27" s="70"/>
      <c r="B27" s="34" t="s">
        <v>32</v>
      </c>
      <c r="C27" s="47">
        <v>760</v>
      </c>
      <c r="D27" s="47">
        <v>1007556.6503051406</v>
      </c>
      <c r="E27" s="48">
        <v>16258.528923748641</v>
      </c>
      <c r="F27" s="48">
        <v>16381388941.301424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ht="17.100000000000001" customHeight="1" x14ac:dyDescent="0.2">
      <c r="A28" s="70" t="s">
        <v>33</v>
      </c>
      <c r="B28" s="34" t="s">
        <v>34</v>
      </c>
      <c r="C28" s="47">
        <v>630</v>
      </c>
      <c r="D28" s="47">
        <v>644914.47668729885</v>
      </c>
      <c r="E28" s="48">
        <v>10746.631738801963</v>
      </c>
      <c r="F28" s="48">
        <v>6930658383.9805851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">
      <c r="A29" s="70"/>
      <c r="B29" s="34" t="s">
        <v>35</v>
      </c>
      <c r="C29" s="47">
        <v>904</v>
      </c>
      <c r="D29" s="47">
        <v>889995.28877052199</v>
      </c>
      <c r="E29" s="48">
        <v>16916.780075935065</v>
      </c>
      <c r="F29" s="48">
        <v>15055854568.749241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ht="17.100000000000001" customHeight="1" x14ac:dyDescent="0.2">
      <c r="A30" s="70"/>
      <c r="B30" s="34" t="s">
        <v>36</v>
      </c>
      <c r="C30" s="47">
        <v>972</v>
      </c>
      <c r="D30" s="47">
        <v>1235692.7394634546</v>
      </c>
      <c r="E30" s="48">
        <v>17755.452462332341</v>
      </c>
      <c r="F30" s="48">
        <v>21940283693.59259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ht="17.100000000000001" customHeight="1" x14ac:dyDescent="0.2">
      <c r="A31" s="70"/>
      <c r="B31" s="34" t="s">
        <v>37</v>
      </c>
      <c r="C31" s="47">
        <v>339</v>
      </c>
      <c r="D31" s="47">
        <v>1019857.4642479552</v>
      </c>
      <c r="E31" s="48">
        <v>18286.713950648864</v>
      </c>
      <c r="F31" s="48">
        <v>18649841719.136459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ht="17.100000000000001" customHeight="1" x14ac:dyDescent="0.2">
      <c r="A32" s="70" t="s">
        <v>38</v>
      </c>
      <c r="B32" s="34" t="s">
        <v>39</v>
      </c>
      <c r="C32" s="47">
        <v>1857</v>
      </c>
      <c r="D32" s="47">
        <v>2551802.0097119091</v>
      </c>
      <c r="E32" s="48">
        <v>19892.899213776669</v>
      </c>
      <c r="F32" s="48">
        <v>50762740192.711761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ht="17.100000000000001" customHeight="1" x14ac:dyDescent="0.2">
      <c r="A33" s="70"/>
      <c r="B33" s="34" t="s">
        <v>40</v>
      </c>
      <c r="C33" s="47">
        <v>988</v>
      </c>
      <c r="D33" s="47">
        <v>1238657.9594573213</v>
      </c>
      <c r="E33" s="48">
        <v>9537.6597571157199</v>
      </c>
      <c r="F33" s="48">
        <v>11813898172.747169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ht="17.100000000000001" customHeight="1" x14ac:dyDescent="0.2">
      <c r="A34" s="70" t="s">
        <v>41</v>
      </c>
      <c r="B34" s="36" t="s">
        <v>42</v>
      </c>
      <c r="C34" s="47">
        <v>843</v>
      </c>
      <c r="D34" s="47">
        <v>1042383.7748398733</v>
      </c>
      <c r="E34" s="48">
        <v>15001.719820763004</v>
      </c>
      <c r="F34" s="48">
        <v>15637549335.857088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ht="17.100000000000001" customHeight="1" x14ac:dyDescent="0.2">
      <c r="A35" s="70"/>
      <c r="B35" s="36" t="s">
        <v>43</v>
      </c>
      <c r="C35" s="47">
        <v>573</v>
      </c>
      <c r="D35" s="47">
        <v>758120.15460058278</v>
      </c>
      <c r="E35" s="48">
        <v>17934.495689887219</v>
      </c>
      <c r="F35" s="48">
        <v>13596502645.100784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ht="17.100000000000001" customHeight="1" x14ac:dyDescent="0.2">
      <c r="A36" s="70"/>
      <c r="B36" s="36" t="s">
        <v>44</v>
      </c>
      <c r="C36" s="47">
        <v>704</v>
      </c>
      <c r="D36" s="47">
        <v>941150.74456720578</v>
      </c>
      <c r="E36" s="48">
        <v>17845.516516943611</v>
      </c>
      <c r="F36" s="48">
        <v>16795321157.107849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ht="17.100000000000001" customHeight="1" x14ac:dyDescent="0.2">
      <c r="A37" s="70"/>
      <c r="B37" s="36" t="s">
        <v>45</v>
      </c>
      <c r="C37" s="47">
        <v>725</v>
      </c>
      <c r="D37" s="47">
        <v>1048805.2951615718</v>
      </c>
      <c r="E37" s="48">
        <v>15777.25179662068</v>
      </c>
      <c r="F37" s="48">
        <v>16547265227.39319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ht="17.100000000000001" customHeight="1" x14ac:dyDescent="0.2">
      <c r="A38" s="70" t="s">
        <v>46</v>
      </c>
      <c r="B38" s="36" t="s">
        <v>42</v>
      </c>
      <c r="C38" s="47">
        <v>283</v>
      </c>
      <c r="D38" s="47">
        <v>339988.34311972739</v>
      </c>
      <c r="E38" s="48">
        <v>15287.181152339568</v>
      </c>
      <c r="F38" s="48">
        <v>5197463390.9550543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ht="17.100000000000001" customHeight="1" x14ac:dyDescent="0.2">
      <c r="A39" s="70"/>
      <c r="B39" s="36" t="s">
        <v>43</v>
      </c>
      <c r="C39" s="47">
        <v>315</v>
      </c>
      <c r="D39" s="47">
        <v>400005.28650036332</v>
      </c>
      <c r="E39" s="48">
        <v>16573.81630840234</v>
      </c>
      <c r="F39" s="48">
        <v>6629614140.8468723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ht="17.100000000000001" customHeight="1" x14ac:dyDescent="0.2">
      <c r="A40" s="70"/>
      <c r="B40" s="36" t="s">
        <v>44</v>
      </c>
      <c r="C40" s="47">
        <v>249</v>
      </c>
      <c r="D40" s="47">
        <v>306812.06950959354</v>
      </c>
      <c r="E40" s="48">
        <v>12656.06958848976</v>
      </c>
      <c r="F40" s="48">
        <v>3883034902.3019729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ht="17.100000000000001" customHeight="1" x14ac:dyDescent="0.2">
      <c r="A41" s="70"/>
      <c r="B41" s="36" t="s">
        <v>45</v>
      </c>
      <c r="C41" s="47">
        <v>272</v>
      </c>
      <c r="D41" s="47">
        <v>362242.51442274748</v>
      </c>
      <c r="E41" s="48">
        <v>17617.323387444405</v>
      </c>
      <c r="F41" s="48">
        <v>6381743521.2665367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ht="17.100000000000001" customHeight="1" x14ac:dyDescent="0.2">
      <c r="A42" s="70"/>
      <c r="B42" s="36" t="s">
        <v>47</v>
      </c>
      <c r="C42" s="47">
        <v>297</v>
      </c>
      <c r="D42" s="47">
        <v>391455.71588802128</v>
      </c>
      <c r="E42" s="48">
        <v>18245.220942515196</v>
      </c>
      <c r="F42" s="48">
        <v>7142196025.5874043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ht="17.100000000000001" customHeight="1" x14ac:dyDescent="0.2">
      <c r="A43" s="70"/>
      <c r="B43" s="36" t="s">
        <v>48</v>
      </c>
      <c r="C43" s="47">
        <v>315</v>
      </c>
      <c r="D43" s="47">
        <v>423079.69451954815</v>
      </c>
      <c r="E43" s="48">
        <v>18845.575281286823</v>
      </c>
      <c r="F43" s="48">
        <v>7973180233.0519772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ht="17.100000000000001" customHeight="1" x14ac:dyDescent="0.2">
      <c r="A44" s="70"/>
      <c r="B44" s="36" t="s">
        <v>49</v>
      </c>
      <c r="C44" s="47">
        <v>245</v>
      </c>
      <c r="D44" s="47">
        <v>328992.58198217198</v>
      </c>
      <c r="E44" s="48">
        <v>17382.675701263946</v>
      </c>
      <c r="F44" s="48">
        <v>5718771360.7175875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ht="17.100000000000001" customHeight="1" x14ac:dyDescent="0.2">
      <c r="A45" s="70"/>
      <c r="B45" s="36" t="s">
        <v>50</v>
      </c>
      <c r="C45" s="47">
        <v>290</v>
      </c>
      <c r="D45" s="47">
        <v>376667.2362660275</v>
      </c>
      <c r="E45" s="48">
        <v>17053.461057485187</v>
      </c>
      <c r="F45" s="48">
        <v>6423480045.293272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ht="17.100000000000001" customHeight="1" x14ac:dyDescent="0.2">
      <c r="A46" s="70"/>
      <c r="B46" s="36" t="s">
        <v>51</v>
      </c>
      <c r="C46" s="47">
        <v>299</v>
      </c>
      <c r="D46" s="47">
        <v>405708.9608347934</v>
      </c>
      <c r="E46" s="48">
        <v>16638.773777463779</v>
      </c>
      <c r="F46" s="48">
        <v>6750499618.8200397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ht="17.100000000000001" customHeight="1" x14ac:dyDescent="0.2">
      <c r="A47" s="70"/>
      <c r="B47" s="36" t="s">
        <v>52</v>
      </c>
      <c r="C47" s="47">
        <v>280</v>
      </c>
      <c r="D47" s="47">
        <v>455507.56612623512</v>
      </c>
      <c r="E47" s="48">
        <v>14218.545658192721</v>
      </c>
      <c r="F47" s="48">
        <v>6476655126.6181145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ht="17.100000000000001" customHeight="1" x14ac:dyDescent="0.2">
      <c r="A48" s="70" t="s">
        <v>53</v>
      </c>
      <c r="B48" s="34" t="s">
        <v>11</v>
      </c>
      <c r="C48" s="47">
        <v>959</v>
      </c>
      <c r="D48" s="47">
        <v>1218084.538848792</v>
      </c>
      <c r="E48" s="48">
        <v>14460.710127049288</v>
      </c>
      <c r="F48" s="48">
        <v>17614367426.532887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ht="17.100000000000001" customHeight="1" x14ac:dyDescent="0.2">
      <c r="A49" s="70"/>
      <c r="B49" s="34" t="s">
        <v>12</v>
      </c>
      <c r="C49" s="47">
        <v>1886</v>
      </c>
      <c r="D49" s="47">
        <v>2572375.4303204417</v>
      </c>
      <c r="E49" s="48">
        <v>17478.891459216382</v>
      </c>
      <c r="F49" s="48">
        <v>44962270938.926033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20.100000000000001" customHeight="1" x14ac:dyDescent="0.2">
      <c r="A50" s="70" t="s">
        <v>54</v>
      </c>
      <c r="B50" s="34" t="s">
        <v>11</v>
      </c>
      <c r="C50" s="47">
        <v>677</v>
      </c>
      <c r="D50" s="47">
        <v>790791.94990260492</v>
      </c>
      <c r="E50" s="48">
        <v>9807.125578880039</v>
      </c>
      <c r="F50" s="48">
        <v>7755395959.4622593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20.100000000000001" customHeight="1" x14ac:dyDescent="0.2">
      <c r="A51" s="70"/>
      <c r="B51" s="34" t="s">
        <v>12</v>
      </c>
      <c r="C51" s="47">
        <v>2168</v>
      </c>
      <c r="D51" s="47">
        <v>2999668.0192666217</v>
      </c>
      <c r="E51" s="48">
        <v>18275.769869827011</v>
      </c>
      <c r="F51" s="48">
        <v>54821242405.99659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ht="27.95" customHeight="1" x14ac:dyDescent="0.2">
      <c r="A52" s="70" t="s">
        <v>55</v>
      </c>
      <c r="B52" s="34" t="s">
        <v>11</v>
      </c>
      <c r="C52" s="47">
        <v>573</v>
      </c>
      <c r="D52" s="47">
        <v>680487.96784793364</v>
      </c>
      <c r="E52" s="48">
        <v>5435.2449385311656</v>
      </c>
      <c r="F52" s="48">
        <v>3698618782.97684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ht="27.95" customHeight="1" x14ac:dyDescent="0.2">
      <c r="A53" s="70"/>
      <c r="B53" s="34" t="s">
        <v>12</v>
      </c>
      <c r="C53" s="47">
        <v>2272</v>
      </c>
      <c r="D53" s="47">
        <v>3109972.0013212897</v>
      </c>
      <c r="E53" s="48">
        <v>18932.009534962745</v>
      </c>
      <c r="F53" s="48">
        <v>58878019582.481827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ht="27.95" customHeight="1" x14ac:dyDescent="0.2">
      <c r="A54" s="70" t="s">
        <v>56</v>
      </c>
      <c r="B54" s="34" t="s">
        <v>11</v>
      </c>
      <c r="C54" s="47">
        <v>2689</v>
      </c>
      <c r="D54" s="47">
        <v>3567457.1897991099</v>
      </c>
      <c r="E54" s="48">
        <v>16196.167098303724</v>
      </c>
      <c r="F54" s="48">
        <v>57779132762.03141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ht="27.95" customHeight="1" x14ac:dyDescent="0.2">
      <c r="A55" s="70"/>
      <c r="B55" s="34" t="s">
        <v>12</v>
      </c>
      <c r="C55" s="47">
        <v>156</v>
      </c>
      <c r="D55" s="47">
        <v>223002.77937011459</v>
      </c>
      <c r="E55" s="48">
        <v>21513.209911456088</v>
      </c>
      <c r="F55" s="48">
        <v>4797505603.4274044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ht="17.100000000000001" customHeight="1" x14ac:dyDescent="0.2">
      <c r="A56" s="70" t="s">
        <v>57</v>
      </c>
      <c r="B56" s="34" t="s">
        <v>58</v>
      </c>
      <c r="C56" s="47">
        <v>155</v>
      </c>
      <c r="D56" s="47">
        <v>202623.68893211512</v>
      </c>
      <c r="E56" s="48">
        <v>6649.3740189057917</v>
      </c>
      <c r="F56" s="48">
        <v>1347320692.8000553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ht="30" customHeight="1" x14ac:dyDescent="0.2">
      <c r="A57" s="70"/>
      <c r="B57" s="34" t="s">
        <v>59</v>
      </c>
      <c r="C57" s="47">
        <v>2013</v>
      </c>
      <c r="D57" s="47">
        <v>2797044.3303345102</v>
      </c>
      <c r="E57" s="48">
        <v>19118.01008416677</v>
      </c>
      <c r="F57" s="48">
        <v>53473921713.196655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ht="30" customHeight="1" x14ac:dyDescent="0.2">
      <c r="A58" s="70"/>
      <c r="B58" s="34" t="s">
        <v>60</v>
      </c>
      <c r="C58" s="47">
        <v>259</v>
      </c>
      <c r="D58" s="47">
        <v>312927.67098678573</v>
      </c>
      <c r="E58" s="48">
        <v>17269.479085196213</v>
      </c>
      <c r="F58" s="48">
        <v>5404097869.2854576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ht="45.95" customHeight="1" x14ac:dyDescent="0.2">
      <c r="A59" s="70"/>
      <c r="B59" s="34" t="s">
        <v>61</v>
      </c>
      <c r="C59" s="47">
        <v>418</v>
      </c>
      <c r="D59" s="47">
        <v>477864.27891581703</v>
      </c>
      <c r="E59" s="48">
        <v>4920.4307455485541</v>
      </c>
      <c r="F59" s="48">
        <v>2351298090.1767759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ht="20.100000000000001" customHeight="1" x14ac:dyDescent="0.2">
      <c r="A60" s="70" t="s">
        <v>62</v>
      </c>
      <c r="B60" s="34" t="s">
        <v>11</v>
      </c>
      <c r="C60" s="47">
        <v>417</v>
      </c>
      <c r="D60" s="47">
        <v>476948.99299726903</v>
      </c>
      <c r="E60" s="48">
        <v>4898.976664579166</v>
      </c>
      <c r="F60" s="48">
        <v>2336561986.8881531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ht="20.100000000000001" customHeight="1" x14ac:dyDescent="0.2">
      <c r="A61" s="70"/>
      <c r="B61" s="34" t="s">
        <v>12</v>
      </c>
      <c r="C61" s="47">
        <v>2428</v>
      </c>
      <c r="D61" s="47">
        <v>3313510.9761719536</v>
      </c>
      <c r="E61" s="48">
        <v>18180.134851451388</v>
      </c>
      <c r="F61" s="48">
        <v>60240076378.570442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ht="20.100000000000001" customHeight="1" x14ac:dyDescent="0.2">
      <c r="A62" s="70" t="s">
        <v>63</v>
      </c>
      <c r="B62" s="34" t="s">
        <v>11</v>
      </c>
      <c r="C62" s="47">
        <v>2121</v>
      </c>
      <c r="D62" s="47">
        <v>2766340.9933666587</v>
      </c>
      <c r="E62" s="48">
        <v>16590.801463258878</v>
      </c>
      <c r="F62" s="48">
        <v>45895814200.620583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ht="20.100000000000001" customHeight="1" x14ac:dyDescent="0.2">
      <c r="A63" s="70"/>
      <c r="B63" s="34" t="s">
        <v>12</v>
      </c>
      <c r="C63" s="47">
        <v>724</v>
      </c>
      <c r="D63" s="47">
        <v>1024118.9758025771</v>
      </c>
      <c r="E63" s="48">
        <v>16287.974892532346</v>
      </c>
      <c r="F63" s="48">
        <v>16680824164.838316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ht="20.100000000000001" customHeight="1" x14ac:dyDescent="0.2">
      <c r="A64" s="70" t="s">
        <v>64</v>
      </c>
      <c r="B64" s="34" t="s">
        <v>11</v>
      </c>
      <c r="C64" s="47">
        <v>371</v>
      </c>
      <c r="D64" s="47">
        <v>486023.71271425398</v>
      </c>
      <c r="E64" s="48">
        <v>17029.984203806292</v>
      </c>
      <c r="F64" s="48">
        <v>8276976150.1990328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ht="20.100000000000001" customHeight="1" x14ac:dyDescent="0.2">
      <c r="A65" s="70"/>
      <c r="B65" s="34" t="s">
        <v>12</v>
      </c>
      <c r="C65" s="47">
        <v>2474</v>
      </c>
      <c r="D65" s="47">
        <v>3304436.2564549726</v>
      </c>
      <c r="E65" s="48">
        <v>16432.352752815037</v>
      </c>
      <c r="F65" s="48">
        <v>54299662215.259682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ht="17.100000000000001" customHeight="1" x14ac:dyDescent="0.2">
      <c r="A66" s="70" t="s">
        <v>65</v>
      </c>
      <c r="B66" s="34" t="s">
        <v>11</v>
      </c>
      <c r="C66" s="47">
        <v>2065</v>
      </c>
      <c r="D66" s="47">
        <v>2635131.1413737983</v>
      </c>
      <c r="E66" s="48">
        <v>13985.814410856294</v>
      </c>
      <c r="F66" s="48">
        <v>36854455091.521858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ht="17.100000000000001" customHeight="1" x14ac:dyDescent="0.2">
      <c r="A67" s="70"/>
      <c r="B67" s="34" t="s">
        <v>12</v>
      </c>
      <c r="C67" s="47">
        <v>780</v>
      </c>
      <c r="D67" s="47">
        <v>1155328.8277954322</v>
      </c>
      <c r="E67" s="48">
        <v>22263.950015875009</v>
      </c>
      <c r="F67" s="48">
        <v>25722183273.936966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ht="17.100000000000001" customHeight="1" x14ac:dyDescent="0.2">
      <c r="A68" s="70" t="s">
        <v>66</v>
      </c>
      <c r="B68" s="34" t="s">
        <v>67</v>
      </c>
      <c r="C68" s="47">
        <v>922</v>
      </c>
      <c r="D68" s="47">
        <v>1240370.0753727113</v>
      </c>
      <c r="E68" s="48">
        <v>17812.092029567841</v>
      </c>
      <c r="F68" s="48">
        <v>22093585933.260731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ht="17.100000000000001" customHeight="1" x14ac:dyDescent="0.2">
      <c r="A69" s="70"/>
      <c r="B69" s="34" t="s">
        <v>68</v>
      </c>
      <c r="C69" s="47">
        <v>315</v>
      </c>
      <c r="D69" s="47">
        <v>416235.14091196837</v>
      </c>
      <c r="E69" s="48">
        <v>17699.986180025036</v>
      </c>
      <c r="F69" s="48">
        <v>7367356241.7826138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ht="17.100000000000001" customHeight="1" x14ac:dyDescent="0.2">
      <c r="A70" s="70"/>
      <c r="B70" s="34" t="s">
        <v>69</v>
      </c>
      <c r="C70" s="47">
        <v>300</v>
      </c>
      <c r="D70" s="47">
        <v>387962.8948721413</v>
      </c>
      <c r="E70" s="48">
        <v>17454.98594454351</v>
      </c>
      <c r="F70" s="48">
        <v>6771886876.9976377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ht="17.100000000000001" customHeight="1" x14ac:dyDescent="0.2">
      <c r="A71" s="70"/>
      <c r="B71" s="34" t="s">
        <v>70</v>
      </c>
      <c r="C71" s="47">
        <v>248</v>
      </c>
      <c r="D71" s="47">
        <v>332693.29029665585</v>
      </c>
      <c r="E71" s="48">
        <v>12770.703452489108</v>
      </c>
      <c r="F71" s="48">
        <v>4248727351.0114636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ht="17.100000000000001" customHeight="1" x14ac:dyDescent="0.2">
      <c r="A72" s="70"/>
      <c r="B72" s="34" t="s">
        <v>71</v>
      </c>
      <c r="C72" s="47">
        <v>296</v>
      </c>
      <c r="D72" s="47">
        <v>392491.7122154081</v>
      </c>
      <c r="E72" s="48">
        <v>14117.486717146354</v>
      </c>
      <c r="F72" s="48">
        <v>5540996533.7910528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ht="17.100000000000001" customHeight="1" x14ac:dyDescent="0.2">
      <c r="A73" s="70"/>
      <c r="B73" s="34" t="s">
        <v>72</v>
      </c>
      <c r="C73" s="47">
        <v>384</v>
      </c>
      <c r="D73" s="47">
        <v>516645.57314841932</v>
      </c>
      <c r="E73" s="48">
        <v>14619.862718374226</v>
      </c>
      <c r="F73" s="48">
        <v>7553287353.4856596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ht="17.100000000000001" customHeight="1" x14ac:dyDescent="0.2">
      <c r="A74" s="70"/>
      <c r="B74" s="34" t="s">
        <v>73</v>
      </c>
      <c r="C74" s="47">
        <v>380</v>
      </c>
      <c r="D74" s="47">
        <v>504061.28235192742</v>
      </c>
      <c r="E74" s="48">
        <v>17856.555125861618</v>
      </c>
      <c r="F74" s="48">
        <v>9000798075.1296902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</sheetData>
  <mergeCells count="22">
    <mergeCell ref="C1:F2"/>
    <mergeCell ref="A38:A47"/>
    <mergeCell ref="A1:B3"/>
    <mergeCell ref="A5:A8"/>
    <mergeCell ref="A9:A10"/>
    <mergeCell ref="A11:A16"/>
    <mergeCell ref="A17:A21"/>
    <mergeCell ref="A22:A23"/>
    <mergeCell ref="A24:A27"/>
    <mergeCell ref="A28:A31"/>
    <mergeCell ref="A32:A33"/>
    <mergeCell ref="A34:A37"/>
    <mergeCell ref="A62:A63"/>
    <mergeCell ref="A64:A65"/>
    <mergeCell ref="A66:A67"/>
    <mergeCell ref="A68:A74"/>
    <mergeCell ref="A48:A49"/>
    <mergeCell ref="A50:A51"/>
    <mergeCell ref="A52:A53"/>
    <mergeCell ref="A54:A55"/>
    <mergeCell ref="A56:A59"/>
    <mergeCell ref="A60:A61"/>
  </mergeCells>
  <hyperlinks>
    <hyperlink ref="A1:B3" location="'Index'!A154" display="Vissza" xr:uid="{414A2123-F655-4686-94AC-0FAD9BA747DB}"/>
  </hyperlinks>
  <pageMargins left="0.75" right="0.75" top="1" bottom="1" header="0.5" footer="0.5"/>
  <pageSetup orientation="portrait" horizontalDpi="300" verticalDpi="300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E399-242D-4765-86A3-C556FBDFFA8D}">
  <sheetPr codeName="Munka14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38" customWidth="1"/>
    <col min="3" max="3" width="13.5703125" style="38" customWidth="1"/>
    <col min="4" max="4" width="9.7109375" style="38" customWidth="1"/>
    <col min="5" max="5" width="9.5703125" style="38" customWidth="1"/>
    <col min="6" max="6" width="12.5703125" style="38" customWidth="1"/>
    <col min="7" max="256" width="9.140625" style="38"/>
    <col min="257" max="258" width="22.7109375" style="38" customWidth="1"/>
    <col min="259" max="259" width="13.5703125" style="38" customWidth="1"/>
    <col min="260" max="260" width="9.7109375" style="38" customWidth="1"/>
    <col min="261" max="261" width="9.5703125" style="38" customWidth="1"/>
    <col min="262" max="262" width="12.5703125" style="38" customWidth="1"/>
    <col min="263" max="512" width="9.140625" style="38"/>
    <col min="513" max="514" width="22.7109375" style="38" customWidth="1"/>
    <col min="515" max="515" width="13.5703125" style="38" customWidth="1"/>
    <col min="516" max="516" width="9.7109375" style="38" customWidth="1"/>
    <col min="517" max="517" width="9.5703125" style="38" customWidth="1"/>
    <col min="518" max="518" width="12.5703125" style="38" customWidth="1"/>
    <col min="519" max="768" width="9.140625" style="38"/>
    <col min="769" max="770" width="22.7109375" style="38" customWidth="1"/>
    <col min="771" max="771" width="13.5703125" style="38" customWidth="1"/>
    <col min="772" max="772" width="9.7109375" style="38" customWidth="1"/>
    <col min="773" max="773" width="9.5703125" style="38" customWidth="1"/>
    <col min="774" max="774" width="12.5703125" style="38" customWidth="1"/>
    <col min="775" max="1024" width="9.140625" style="38"/>
    <col min="1025" max="1026" width="22.7109375" style="38" customWidth="1"/>
    <col min="1027" max="1027" width="13.5703125" style="38" customWidth="1"/>
    <col min="1028" max="1028" width="9.7109375" style="38" customWidth="1"/>
    <col min="1029" max="1029" width="9.5703125" style="38" customWidth="1"/>
    <col min="1030" max="1030" width="12.5703125" style="38" customWidth="1"/>
    <col min="1031" max="1280" width="9.140625" style="38"/>
    <col min="1281" max="1282" width="22.7109375" style="38" customWidth="1"/>
    <col min="1283" max="1283" width="13.5703125" style="38" customWidth="1"/>
    <col min="1284" max="1284" width="9.7109375" style="38" customWidth="1"/>
    <col min="1285" max="1285" width="9.5703125" style="38" customWidth="1"/>
    <col min="1286" max="1286" width="12.5703125" style="38" customWidth="1"/>
    <col min="1287" max="1536" width="9.140625" style="38"/>
    <col min="1537" max="1538" width="22.7109375" style="38" customWidth="1"/>
    <col min="1539" max="1539" width="13.5703125" style="38" customWidth="1"/>
    <col min="1540" max="1540" width="9.7109375" style="38" customWidth="1"/>
    <col min="1541" max="1541" width="9.5703125" style="38" customWidth="1"/>
    <col min="1542" max="1542" width="12.5703125" style="38" customWidth="1"/>
    <col min="1543" max="1792" width="9.140625" style="38"/>
    <col min="1793" max="1794" width="22.7109375" style="38" customWidth="1"/>
    <col min="1795" max="1795" width="13.5703125" style="38" customWidth="1"/>
    <col min="1796" max="1796" width="9.7109375" style="38" customWidth="1"/>
    <col min="1797" max="1797" width="9.5703125" style="38" customWidth="1"/>
    <col min="1798" max="1798" width="12.5703125" style="38" customWidth="1"/>
    <col min="1799" max="2048" width="9.140625" style="38"/>
    <col min="2049" max="2050" width="22.7109375" style="38" customWidth="1"/>
    <col min="2051" max="2051" width="13.5703125" style="38" customWidth="1"/>
    <col min="2052" max="2052" width="9.7109375" style="38" customWidth="1"/>
    <col min="2053" max="2053" width="9.5703125" style="38" customWidth="1"/>
    <col min="2054" max="2054" width="12.5703125" style="38" customWidth="1"/>
    <col min="2055" max="2304" width="9.140625" style="38"/>
    <col min="2305" max="2306" width="22.7109375" style="38" customWidth="1"/>
    <col min="2307" max="2307" width="13.5703125" style="38" customWidth="1"/>
    <col min="2308" max="2308" width="9.7109375" style="38" customWidth="1"/>
    <col min="2309" max="2309" width="9.5703125" style="38" customWidth="1"/>
    <col min="2310" max="2310" width="12.5703125" style="38" customWidth="1"/>
    <col min="2311" max="2560" width="9.140625" style="38"/>
    <col min="2561" max="2562" width="22.7109375" style="38" customWidth="1"/>
    <col min="2563" max="2563" width="13.5703125" style="38" customWidth="1"/>
    <col min="2564" max="2564" width="9.7109375" style="38" customWidth="1"/>
    <col min="2565" max="2565" width="9.5703125" style="38" customWidth="1"/>
    <col min="2566" max="2566" width="12.5703125" style="38" customWidth="1"/>
    <col min="2567" max="2816" width="9.140625" style="38"/>
    <col min="2817" max="2818" width="22.7109375" style="38" customWidth="1"/>
    <col min="2819" max="2819" width="13.5703125" style="38" customWidth="1"/>
    <col min="2820" max="2820" width="9.7109375" style="38" customWidth="1"/>
    <col min="2821" max="2821" width="9.5703125" style="38" customWidth="1"/>
    <col min="2822" max="2822" width="12.5703125" style="38" customWidth="1"/>
    <col min="2823" max="3072" width="9.140625" style="38"/>
    <col min="3073" max="3074" width="22.7109375" style="38" customWidth="1"/>
    <col min="3075" max="3075" width="13.5703125" style="38" customWidth="1"/>
    <col min="3076" max="3076" width="9.7109375" style="38" customWidth="1"/>
    <col min="3077" max="3077" width="9.5703125" style="38" customWidth="1"/>
    <col min="3078" max="3078" width="12.5703125" style="38" customWidth="1"/>
    <col min="3079" max="3328" width="9.140625" style="38"/>
    <col min="3329" max="3330" width="22.7109375" style="38" customWidth="1"/>
    <col min="3331" max="3331" width="13.5703125" style="38" customWidth="1"/>
    <col min="3332" max="3332" width="9.7109375" style="38" customWidth="1"/>
    <col min="3333" max="3333" width="9.5703125" style="38" customWidth="1"/>
    <col min="3334" max="3334" width="12.5703125" style="38" customWidth="1"/>
    <col min="3335" max="3584" width="9.140625" style="38"/>
    <col min="3585" max="3586" width="22.7109375" style="38" customWidth="1"/>
    <col min="3587" max="3587" width="13.5703125" style="38" customWidth="1"/>
    <col min="3588" max="3588" width="9.7109375" style="38" customWidth="1"/>
    <col min="3589" max="3589" width="9.5703125" style="38" customWidth="1"/>
    <col min="3590" max="3590" width="12.5703125" style="38" customWidth="1"/>
    <col min="3591" max="3840" width="9.140625" style="38"/>
    <col min="3841" max="3842" width="22.7109375" style="38" customWidth="1"/>
    <col min="3843" max="3843" width="13.5703125" style="38" customWidth="1"/>
    <col min="3844" max="3844" width="9.7109375" style="38" customWidth="1"/>
    <col min="3845" max="3845" width="9.5703125" style="38" customWidth="1"/>
    <col min="3846" max="3846" width="12.5703125" style="38" customWidth="1"/>
    <col min="3847" max="4096" width="9.140625" style="38"/>
    <col min="4097" max="4098" width="22.7109375" style="38" customWidth="1"/>
    <col min="4099" max="4099" width="13.5703125" style="38" customWidth="1"/>
    <col min="4100" max="4100" width="9.7109375" style="38" customWidth="1"/>
    <col min="4101" max="4101" width="9.5703125" style="38" customWidth="1"/>
    <col min="4102" max="4102" width="12.5703125" style="38" customWidth="1"/>
    <col min="4103" max="4352" width="9.140625" style="38"/>
    <col min="4353" max="4354" width="22.7109375" style="38" customWidth="1"/>
    <col min="4355" max="4355" width="13.5703125" style="38" customWidth="1"/>
    <col min="4356" max="4356" width="9.7109375" style="38" customWidth="1"/>
    <col min="4357" max="4357" width="9.5703125" style="38" customWidth="1"/>
    <col min="4358" max="4358" width="12.5703125" style="38" customWidth="1"/>
    <col min="4359" max="4608" width="9.140625" style="38"/>
    <col min="4609" max="4610" width="22.7109375" style="38" customWidth="1"/>
    <col min="4611" max="4611" width="13.5703125" style="38" customWidth="1"/>
    <col min="4612" max="4612" width="9.7109375" style="38" customWidth="1"/>
    <col min="4613" max="4613" width="9.5703125" style="38" customWidth="1"/>
    <col min="4614" max="4614" width="12.5703125" style="38" customWidth="1"/>
    <col min="4615" max="4864" width="9.140625" style="38"/>
    <col min="4865" max="4866" width="22.7109375" style="38" customWidth="1"/>
    <col min="4867" max="4867" width="13.5703125" style="38" customWidth="1"/>
    <col min="4868" max="4868" width="9.7109375" style="38" customWidth="1"/>
    <col min="4869" max="4869" width="9.5703125" style="38" customWidth="1"/>
    <col min="4870" max="4870" width="12.5703125" style="38" customWidth="1"/>
    <col min="4871" max="5120" width="9.140625" style="38"/>
    <col min="5121" max="5122" width="22.7109375" style="38" customWidth="1"/>
    <col min="5123" max="5123" width="13.5703125" style="38" customWidth="1"/>
    <col min="5124" max="5124" width="9.7109375" style="38" customWidth="1"/>
    <col min="5125" max="5125" width="9.5703125" style="38" customWidth="1"/>
    <col min="5126" max="5126" width="12.5703125" style="38" customWidth="1"/>
    <col min="5127" max="5376" width="9.140625" style="38"/>
    <col min="5377" max="5378" width="22.7109375" style="38" customWidth="1"/>
    <col min="5379" max="5379" width="13.5703125" style="38" customWidth="1"/>
    <col min="5380" max="5380" width="9.7109375" style="38" customWidth="1"/>
    <col min="5381" max="5381" width="9.5703125" style="38" customWidth="1"/>
    <col min="5382" max="5382" width="12.5703125" style="38" customWidth="1"/>
    <col min="5383" max="5632" width="9.140625" style="38"/>
    <col min="5633" max="5634" width="22.7109375" style="38" customWidth="1"/>
    <col min="5635" max="5635" width="13.5703125" style="38" customWidth="1"/>
    <col min="5636" max="5636" width="9.7109375" style="38" customWidth="1"/>
    <col min="5637" max="5637" width="9.5703125" style="38" customWidth="1"/>
    <col min="5638" max="5638" width="12.5703125" style="38" customWidth="1"/>
    <col min="5639" max="5888" width="9.140625" style="38"/>
    <col min="5889" max="5890" width="22.7109375" style="38" customWidth="1"/>
    <col min="5891" max="5891" width="13.5703125" style="38" customWidth="1"/>
    <col min="5892" max="5892" width="9.7109375" style="38" customWidth="1"/>
    <col min="5893" max="5893" width="9.5703125" style="38" customWidth="1"/>
    <col min="5894" max="5894" width="12.5703125" style="38" customWidth="1"/>
    <col min="5895" max="6144" width="9.140625" style="38"/>
    <col min="6145" max="6146" width="22.7109375" style="38" customWidth="1"/>
    <col min="6147" max="6147" width="13.5703125" style="38" customWidth="1"/>
    <col min="6148" max="6148" width="9.7109375" style="38" customWidth="1"/>
    <col min="6149" max="6149" width="9.5703125" style="38" customWidth="1"/>
    <col min="6150" max="6150" width="12.5703125" style="38" customWidth="1"/>
    <col min="6151" max="6400" width="9.140625" style="38"/>
    <col min="6401" max="6402" width="22.7109375" style="38" customWidth="1"/>
    <col min="6403" max="6403" width="13.5703125" style="38" customWidth="1"/>
    <col min="6404" max="6404" width="9.7109375" style="38" customWidth="1"/>
    <col min="6405" max="6405" width="9.5703125" style="38" customWidth="1"/>
    <col min="6406" max="6406" width="12.5703125" style="38" customWidth="1"/>
    <col min="6407" max="6656" width="9.140625" style="38"/>
    <col min="6657" max="6658" width="22.7109375" style="38" customWidth="1"/>
    <col min="6659" max="6659" width="13.5703125" style="38" customWidth="1"/>
    <col min="6660" max="6660" width="9.7109375" style="38" customWidth="1"/>
    <col min="6661" max="6661" width="9.5703125" style="38" customWidth="1"/>
    <col min="6662" max="6662" width="12.5703125" style="38" customWidth="1"/>
    <col min="6663" max="6912" width="9.140625" style="38"/>
    <col min="6913" max="6914" width="22.7109375" style="38" customWidth="1"/>
    <col min="6915" max="6915" width="13.5703125" style="38" customWidth="1"/>
    <col min="6916" max="6916" width="9.7109375" style="38" customWidth="1"/>
    <col min="6917" max="6917" width="9.5703125" style="38" customWidth="1"/>
    <col min="6918" max="6918" width="12.5703125" style="38" customWidth="1"/>
    <col min="6919" max="7168" width="9.140625" style="38"/>
    <col min="7169" max="7170" width="22.7109375" style="38" customWidth="1"/>
    <col min="7171" max="7171" width="13.5703125" style="38" customWidth="1"/>
    <col min="7172" max="7172" width="9.7109375" style="38" customWidth="1"/>
    <col min="7173" max="7173" width="9.5703125" style="38" customWidth="1"/>
    <col min="7174" max="7174" width="12.5703125" style="38" customWidth="1"/>
    <col min="7175" max="7424" width="9.140625" style="38"/>
    <col min="7425" max="7426" width="22.7109375" style="38" customWidth="1"/>
    <col min="7427" max="7427" width="13.5703125" style="38" customWidth="1"/>
    <col min="7428" max="7428" width="9.7109375" style="38" customWidth="1"/>
    <col min="7429" max="7429" width="9.5703125" style="38" customWidth="1"/>
    <col min="7430" max="7430" width="12.5703125" style="38" customWidth="1"/>
    <col min="7431" max="7680" width="9.140625" style="38"/>
    <col min="7681" max="7682" width="22.7109375" style="38" customWidth="1"/>
    <col min="7683" max="7683" width="13.5703125" style="38" customWidth="1"/>
    <col min="7684" max="7684" width="9.7109375" style="38" customWidth="1"/>
    <col min="7685" max="7685" width="9.5703125" style="38" customWidth="1"/>
    <col min="7686" max="7686" width="12.5703125" style="38" customWidth="1"/>
    <col min="7687" max="7936" width="9.140625" style="38"/>
    <col min="7937" max="7938" width="22.7109375" style="38" customWidth="1"/>
    <col min="7939" max="7939" width="13.5703125" style="38" customWidth="1"/>
    <col min="7940" max="7940" width="9.7109375" style="38" customWidth="1"/>
    <col min="7941" max="7941" width="9.5703125" style="38" customWidth="1"/>
    <col min="7942" max="7942" width="12.5703125" style="38" customWidth="1"/>
    <col min="7943" max="8192" width="9.140625" style="38"/>
    <col min="8193" max="8194" width="22.7109375" style="38" customWidth="1"/>
    <col min="8195" max="8195" width="13.5703125" style="38" customWidth="1"/>
    <col min="8196" max="8196" width="9.7109375" style="38" customWidth="1"/>
    <col min="8197" max="8197" width="9.5703125" style="38" customWidth="1"/>
    <col min="8198" max="8198" width="12.5703125" style="38" customWidth="1"/>
    <col min="8199" max="8448" width="9.140625" style="38"/>
    <col min="8449" max="8450" width="22.7109375" style="38" customWidth="1"/>
    <col min="8451" max="8451" width="13.5703125" style="38" customWidth="1"/>
    <col min="8452" max="8452" width="9.7109375" style="38" customWidth="1"/>
    <col min="8453" max="8453" width="9.5703125" style="38" customWidth="1"/>
    <col min="8454" max="8454" width="12.5703125" style="38" customWidth="1"/>
    <col min="8455" max="8704" width="9.140625" style="38"/>
    <col min="8705" max="8706" width="22.7109375" style="38" customWidth="1"/>
    <col min="8707" max="8707" width="13.5703125" style="38" customWidth="1"/>
    <col min="8708" max="8708" width="9.7109375" style="38" customWidth="1"/>
    <col min="8709" max="8709" width="9.5703125" style="38" customWidth="1"/>
    <col min="8710" max="8710" width="12.5703125" style="38" customWidth="1"/>
    <col min="8711" max="8960" width="9.140625" style="38"/>
    <col min="8961" max="8962" width="22.7109375" style="38" customWidth="1"/>
    <col min="8963" max="8963" width="13.5703125" style="38" customWidth="1"/>
    <col min="8964" max="8964" width="9.7109375" style="38" customWidth="1"/>
    <col min="8965" max="8965" width="9.5703125" style="38" customWidth="1"/>
    <col min="8966" max="8966" width="12.5703125" style="38" customWidth="1"/>
    <col min="8967" max="9216" width="9.140625" style="38"/>
    <col min="9217" max="9218" width="22.7109375" style="38" customWidth="1"/>
    <col min="9219" max="9219" width="13.5703125" style="38" customWidth="1"/>
    <col min="9220" max="9220" width="9.7109375" style="38" customWidth="1"/>
    <col min="9221" max="9221" width="9.5703125" style="38" customWidth="1"/>
    <col min="9222" max="9222" width="12.5703125" style="38" customWidth="1"/>
    <col min="9223" max="9472" width="9.140625" style="38"/>
    <col min="9473" max="9474" width="22.7109375" style="38" customWidth="1"/>
    <col min="9475" max="9475" width="13.5703125" style="38" customWidth="1"/>
    <col min="9476" max="9476" width="9.7109375" style="38" customWidth="1"/>
    <col min="9477" max="9477" width="9.5703125" style="38" customWidth="1"/>
    <col min="9478" max="9478" width="12.5703125" style="38" customWidth="1"/>
    <col min="9479" max="9728" width="9.140625" style="38"/>
    <col min="9729" max="9730" width="22.7109375" style="38" customWidth="1"/>
    <col min="9731" max="9731" width="13.5703125" style="38" customWidth="1"/>
    <col min="9732" max="9732" width="9.7109375" style="38" customWidth="1"/>
    <col min="9733" max="9733" width="9.5703125" style="38" customWidth="1"/>
    <col min="9734" max="9734" width="12.5703125" style="38" customWidth="1"/>
    <col min="9735" max="9984" width="9.140625" style="38"/>
    <col min="9985" max="9986" width="22.7109375" style="38" customWidth="1"/>
    <col min="9987" max="9987" width="13.5703125" style="38" customWidth="1"/>
    <col min="9988" max="9988" width="9.7109375" style="38" customWidth="1"/>
    <col min="9989" max="9989" width="9.5703125" style="38" customWidth="1"/>
    <col min="9990" max="9990" width="12.5703125" style="38" customWidth="1"/>
    <col min="9991" max="10240" width="9.140625" style="38"/>
    <col min="10241" max="10242" width="22.7109375" style="38" customWidth="1"/>
    <col min="10243" max="10243" width="13.5703125" style="38" customWidth="1"/>
    <col min="10244" max="10244" width="9.7109375" style="38" customWidth="1"/>
    <col min="10245" max="10245" width="9.5703125" style="38" customWidth="1"/>
    <col min="10246" max="10246" width="12.5703125" style="38" customWidth="1"/>
    <col min="10247" max="10496" width="9.140625" style="38"/>
    <col min="10497" max="10498" width="22.7109375" style="38" customWidth="1"/>
    <col min="10499" max="10499" width="13.5703125" style="38" customWidth="1"/>
    <col min="10500" max="10500" width="9.7109375" style="38" customWidth="1"/>
    <col min="10501" max="10501" width="9.5703125" style="38" customWidth="1"/>
    <col min="10502" max="10502" width="12.5703125" style="38" customWidth="1"/>
    <col min="10503" max="10752" width="9.140625" style="38"/>
    <col min="10753" max="10754" width="22.7109375" style="38" customWidth="1"/>
    <col min="10755" max="10755" width="13.5703125" style="38" customWidth="1"/>
    <col min="10756" max="10756" width="9.7109375" style="38" customWidth="1"/>
    <col min="10757" max="10757" width="9.5703125" style="38" customWidth="1"/>
    <col min="10758" max="10758" width="12.5703125" style="38" customWidth="1"/>
    <col min="10759" max="11008" width="9.140625" style="38"/>
    <col min="11009" max="11010" width="22.7109375" style="38" customWidth="1"/>
    <col min="11011" max="11011" width="13.5703125" style="38" customWidth="1"/>
    <col min="11012" max="11012" width="9.7109375" style="38" customWidth="1"/>
    <col min="11013" max="11013" width="9.5703125" style="38" customWidth="1"/>
    <col min="11014" max="11014" width="12.5703125" style="38" customWidth="1"/>
    <col min="11015" max="11264" width="9.140625" style="38"/>
    <col min="11265" max="11266" width="22.7109375" style="38" customWidth="1"/>
    <col min="11267" max="11267" width="13.5703125" style="38" customWidth="1"/>
    <col min="11268" max="11268" width="9.7109375" style="38" customWidth="1"/>
    <col min="11269" max="11269" width="9.5703125" style="38" customWidth="1"/>
    <col min="11270" max="11270" width="12.5703125" style="38" customWidth="1"/>
    <col min="11271" max="11520" width="9.140625" style="38"/>
    <col min="11521" max="11522" width="22.7109375" style="38" customWidth="1"/>
    <col min="11523" max="11523" width="13.5703125" style="38" customWidth="1"/>
    <col min="11524" max="11524" width="9.7109375" style="38" customWidth="1"/>
    <col min="11525" max="11525" width="9.5703125" style="38" customWidth="1"/>
    <col min="11526" max="11526" width="12.5703125" style="38" customWidth="1"/>
    <col min="11527" max="11776" width="9.140625" style="38"/>
    <col min="11777" max="11778" width="22.7109375" style="38" customWidth="1"/>
    <col min="11779" max="11779" width="13.5703125" style="38" customWidth="1"/>
    <col min="11780" max="11780" width="9.7109375" style="38" customWidth="1"/>
    <col min="11781" max="11781" width="9.5703125" style="38" customWidth="1"/>
    <col min="11782" max="11782" width="12.5703125" style="38" customWidth="1"/>
    <col min="11783" max="12032" width="9.140625" style="38"/>
    <col min="12033" max="12034" width="22.7109375" style="38" customWidth="1"/>
    <col min="12035" max="12035" width="13.5703125" style="38" customWidth="1"/>
    <col min="12036" max="12036" width="9.7109375" style="38" customWidth="1"/>
    <col min="12037" max="12037" width="9.5703125" style="38" customWidth="1"/>
    <col min="12038" max="12038" width="12.5703125" style="38" customWidth="1"/>
    <col min="12039" max="12288" width="9.140625" style="38"/>
    <col min="12289" max="12290" width="22.7109375" style="38" customWidth="1"/>
    <col min="12291" max="12291" width="13.5703125" style="38" customWidth="1"/>
    <col min="12292" max="12292" width="9.7109375" style="38" customWidth="1"/>
    <col min="12293" max="12293" width="9.5703125" style="38" customWidth="1"/>
    <col min="12294" max="12294" width="12.5703125" style="38" customWidth="1"/>
    <col min="12295" max="12544" width="9.140625" style="38"/>
    <col min="12545" max="12546" width="22.7109375" style="38" customWidth="1"/>
    <col min="12547" max="12547" width="13.5703125" style="38" customWidth="1"/>
    <col min="12548" max="12548" width="9.7109375" style="38" customWidth="1"/>
    <col min="12549" max="12549" width="9.5703125" style="38" customWidth="1"/>
    <col min="12550" max="12550" width="12.5703125" style="38" customWidth="1"/>
    <col min="12551" max="12800" width="9.140625" style="38"/>
    <col min="12801" max="12802" width="22.7109375" style="38" customWidth="1"/>
    <col min="12803" max="12803" width="13.5703125" style="38" customWidth="1"/>
    <col min="12804" max="12804" width="9.7109375" style="38" customWidth="1"/>
    <col min="12805" max="12805" width="9.5703125" style="38" customWidth="1"/>
    <col min="12806" max="12806" width="12.5703125" style="38" customWidth="1"/>
    <col min="12807" max="13056" width="9.140625" style="38"/>
    <col min="13057" max="13058" width="22.7109375" style="38" customWidth="1"/>
    <col min="13059" max="13059" width="13.5703125" style="38" customWidth="1"/>
    <col min="13060" max="13060" width="9.7109375" style="38" customWidth="1"/>
    <col min="13061" max="13061" width="9.5703125" style="38" customWidth="1"/>
    <col min="13062" max="13062" width="12.5703125" style="38" customWidth="1"/>
    <col min="13063" max="13312" width="9.140625" style="38"/>
    <col min="13313" max="13314" width="22.7109375" style="38" customWidth="1"/>
    <col min="13315" max="13315" width="13.5703125" style="38" customWidth="1"/>
    <col min="13316" max="13316" width="9.7109375" style="38" customWidth="1"/>
    <col min="13317" max="13317" width="9.5703125" style="38" customWidth="1"/>
    <col min="13318" max="13318" width="12.5703125" style="38" customWidth="1"/>
    <col min="13319" max="13568" width="9.140625" style="38"/>
    <col min="13569" max="13570" width="22.7109375" style="38" customWidth="1"/>
    <col min="13571" max="13571" width="13.5703125" style="38" customWidth="1"/>
    <col min="13572" max="13572" width="9.7109375" style="38" customWidth="1"/>
    <col min="13573" max="13573" width="9.5703125" style="38" customWidth="1"/>
    <col min="13574" max="13574" width="12.5703125" style="38" customWidth="1"/>
    <col min="13575" max="13824" width="9.140625" style="38"/>
    <col min="13825" max="13826" width="22.7109375" style="38" customWidth="1"/>
    <col min="13827" max="13827" width="13.5703125" style="38" customWidth="1"/>
    <col min="13828" max="13828" width="9.7109375" style="38" customWidth="1"/>
    <col min="13829" max="13829" width="9.5703125" style="38" customWidth="1"/>
    <col min="13830" max="13830" width="12.5703125" style="38" customWidth="1"/>
    <col min="13831" max="14080" width="9.140625" style="38"/>
    <col min="14081" max="14082" width="22.7109375" style="38" customWidth="1"/>
    <col min="14083" max="14083" width="13.5703125" style="38" customWidth="1"/>
    <col min="14084" max="14084" width="9.7109375" style="38" customWidth="1"/>
    <col min="14085" max="14085" width="9.5703125" style="38" customWidth="1"/>
    <col min="14086" max="14086" width="12.5703125" style="38" customWidth="1"/>
    <col min="14087" max="14336" width="9.140625" style="38"/>
    <col min="14337" max="14338" width="22.7109375" style="38" customWidth="1"/>
    <col min="14339" max="14339" width="13.5703125" style="38" customWidth="1"/>
    <col min="14340" max="14340" width="9.7109375" style="38" customWidth="1"/>
    <col min="14341" max="14341" width="9.5703125" style="38" customWidth="1"/>
    <col min="14342" max="14342" width="12.5703125" style="38" customWidth="1"/>
    <col min="14343" max="14592" width="9.140625" style="38"/>
    <col min="14593" max="14594" width="22.7109375" style="38" customWidth="1"/>
    <col min="14595" max="14595" width="13.5703125" style="38" customWidth="1"/>
    <col min="14596" max="14596" width="9.7109375" style="38" customWidth="1"/>
    <col min="14597" max="14597" width="9.5703125" style="38" customWidth="1"/>
    <col min="14598" max="14598" width="12.5703125" style="38" customWidth="1"/>
    <col min="14599" max="14848" width="9.140625" style="38"/>
    <col min="14849" max="14850" width="22.7109375" style="38" customWidth="1"/>
    <col min="14851" max="14851" width="13.5703125" style="38" customWidth="1"/>
    <col min="14852" max="14852" width="9.7109375" style="38" customWidth="1"/>
    <col min="14853" max="14853" width="9.5703125" style="38" customWidth="1"/>
    <col min="14854" max="14854" width="12.5703125" style="38" customWidth="1"/>
    <col min="14855" max="15104" width="9.140625" style="38"/>
    <col min="15105" max="15106" width="22.7109375" style="38" customWidth="1"/>
    <col min="15107" max="15107" width="13.5703125" style="38" customWidth="1"/>
    <col min="15108" max="15108" width="9.7109375" style="38" customWidth="1"/>
    <col min="15109" max="15109" width="9.5703125" style="38" customWidth="1"/>
    <col min="15110" max="15110" width="12.5703125" style="38" customWidth="1"/>
    <col min="15111" max="15360" width="9.140625" style="38"/>
    <col min="15361" max="15362" width="22.7109375" style="38" customWidth="1"/>
    <col min="15363" max="15363" width="13.5703125" style="38" customWidth="1"/>
    <col min="15364" max="15364" width="9.7109375" style="38" customWidth="1"/>
    <col min="15365" max="15365" width="9.5703125" style="38" customWidth="1"/>
    <col min="15366" max="15366" width="12.5703125" style="38" customWidth="1"/>
    <col min="15367" max="15616" width="9.140625" style="38"/>
    <col min="15617" max="15618" width="22.7109375" style="38" customWidth="1"/>
    <col min="15619" max="15619" width="13.5703125" style="38" customWidth="1"/>
    <col min="15620" max="15620" width="9.7109375" style="38" customWidth="1"/>
    <col min="15621" max="15621" width="9.5703125" style="38" customWidth="1"/>
    <col min="15622" max="15622" width="12.5703125" style="38" customWidth="1"/>
    <col min="15623" max="15872" width="9.140625" style="38"/>
    <col min="15873" max="15874" width="22.7109375" style="38" customWidth="1"/>
    <col min="15875" max="15875" width="13.5703125" style="38" customWidth="1"/>
    <col min="15876" max="15876" width="9.7109375" style="38" customWidth="1"/>
    <col min="15877" max="15877" width="9.5703125" style="38" customWidth="1"/>
    <col min="15878" max="15878" width="12.5703125" style="38" customWidth="1"/>
    <col min="15879" max="16128" width="9.140625" style="38"/>
    <col min="16129" max="16130" width="22.7109375" style="38" customWidth="1"/>
    <col min="16131" max="16131" width="13.5703125" style="38" customWidth="1"/>
    <col min="16132" max="16132" width="9.7109375" style="38" customWidth="1"/>
    <col min="16133" max="16133" width="9.5703125" style="38" customWidth="1"/>
    <col min="16134" max="16134" width="12.5703125" style="38" customWidth="1"/>
    <col min="16135" max="16384" width="9.140625" style="38"/>
  </cols>
  <sheetData>
    <row r="1" spans="1:44" x14ac:dyDescent="0.2">
      <c r="A1" s="71" t="s">
        <v>467</v>
      </c>
      <c r="B1" s="71"/>
    </row>
    <row r="2" spans="1:44" ht="15.95" customHeight="1" x14ac:dyDescent="0.2">
      <c r="A2" s="71"/>
      <c r="B2" s="71"/>
      <c r="C2" s="75" t="s">
        <v>471</v>
      </c>
      <c r="D2" s="75"/>
      <c r="E2" s="75"/>
      <c r="F2" s="75"/>
    </row>
    <row r="3" spans="1:44" ht="29.1" customHeight="1" x14ac:dyDescent="0.2">
      <c r="A3" s="71"/>
      <c r="B3" s="71"/>
      <c r="C3" s="32" t="s">
        <v>444</v>
      </c>
      <c r="D3" s="32" t="s">
        <v>445</v>
      </c>
      <c r="E3" s="32" t="s">
        <v>477</v>
      </c>
      <c r="F3" s="32" t="s">
        <v>478</v>
      </c>
    </row>
    <row r="4" spans="1:44" ht="17.100000000000001" customHeight="1" x14ac:dyDescent="0.2">
      <c r="A4" s="33" t="s">
        <v>4</v>
      </c>
      <c r="B4" s="34" t="s">
        <v>1</v>
      </c>
      <c r="C4" s="47">
        <v>815</v>
      </c>
      <c r="D4" s="47">
        <v>1129183.2283882895</v>
      </c>
      <c r="E4" s="48">
        <v>2465.5340441510702</v>
      </c>
      <c r="F4" s="48">
        <v>2784039691.6757407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7.100000000000001" customHeight="1" x14ac:dyDescent="0.2">
      <c r="A5" s="70" t="s">
        <v>5</v>
      </c>
      <c r="B5" s="34" t="s">
        <v>6</v>
      </c>
      <c r="C5" s="47">
        <v>295</v>
      </c>
      <c r="D5" s="47">
        <v>401787.17142586579</v>
      </c>
      <c r="E5" s="48">
        <v>2325.2626764781289</v>
      </c>
      <c r="F5" s="48">
        <v>934260713.60428548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7.100000000000001" customHeight="1" x14ac:dyDescent="0.2">
      <c r="A6" s="70"/>
      <c r="B6" s="34" t="s">
        <v>7</v>
      </c>
      <c r="C6" s="47">
        <v>246</v>
      </c>
      <c r="D6" s="47">
        <v>331512.29189899203</v>
      </c>
      <c r="E6" s="48">
        <v>2830.156159656879</v>
      </c>
      <c r="F6" s="48">
        <v>938231554.91990161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</row>
    <row r="7" spans="1:44" ht="17.100000000000001" customHeight="1" x14ac:dyDescent="0.2">
      <c r="A7" s="70"/>
      <c r="B7" s="34" t="s">
        <v>8</v>
      </c>
      <c r="C7" s="47">
        <v>162</v>
      </c>
      <c r="D7" s="47">
        <v>218037.35946237639</v>
      </c>
      <c r="E7" s="48">
        <v>2562.52782467426</v>
      </c>
      <c r="F7" s="48">
        <v>558726800.44084311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</row>
    <row r="8" spans="1:44" ht="17.100000000000001" customHeight="1" x14ac:dyDescent="0.2">
      <c r="A8" s="70"/>
      <c r="B8" s="34" t="s">
        <v>9</v>
      </c>
      <c r="C8" s="47">
        <v>112</v>
      </c>
      <c r="D8" s="47">
        <v>177846.40560105373</v>
      </c>
      <c r="E8" s="48">
        <v>1983.8501740775014</v>
      </c>
      <c r="F8" s="48">
        <v>352820622.71070838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</row>
    <row r="9" spans="1:44" ht="17.100000000000001" customHeight="1" x14ac:dyDescent="0.2">
      <c r="A9" s="70" t="s">
        <v>10</v>
      </c>
      <c r="B9" s="34" t="s">
        <v>11</v>
      </c>
      <c r="C9" s="47">
        <v>655</v>
      </c>
      <c r="D9" s="47">
        <v>877306.08470326825</v>
      </c>
      <c r="E9" s="48">
        <v>2541.5789595276378</v>
      </c>
      <c r="F9" s="48">
        <v>2229742685.9473982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</row>
    <row r="10" spans="1:44" ht="17.100000000000001" customHeight="1" x14ac:dyDescent="0.2">
      <c r="A10" s="70"/>
      <c r="B10" s="34" t="s">
        <v>12</v>
      </c>
      <c r="C10" s="47">
        <v>160</v>
      </c>
      <c r="D10" s="47">
        <v>251877.14368502077</v>
      </c>
      <c r="E10" s="48">
        <v>2200.6641715038136</v>
      </c>
      <c r="F10" s="48">
        <v>554297005.72834325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</row>
    <row r="11" spans="1:44" ht="17.100000000000001" customHeight="1" x14ac:dyDescent="0.2">
      <c r="A11" s="70" t="s">
        <v>13</v>
      </c>
      <c r="B11" s="34" t="s">
        <v>14</v>
      </c>
      <c r="C11" s="47">
        <v>93</v>
      </c>
      <c r="D11" s="47">
        <v>134160.58768339088</v>
      </c>
      <c r="E11" s="48">
        <v>2466.9284374962303</v>
      </c>
      <c r="F11" s="48">
        <v>330964568.9473635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</row>
    <row r="12" spans="1:44" ht="30" customHeight="1" x14ac:dyDescent="0.2">
      <c r="A12" s="70"/>
      <c r="B12" s="34" t="s">
        <v>15</v>
      </c>
      <c r="C12" s="47">
        <v>198</v>
      </c>
      <c r="D12" s="47">
        <v>270293.20749815088</v>
      </c>
      <c r="E12" s="48">
        <v>2504.7492361959276</v>
      </c>
      <c r="F12" s="48">
        <v>677016705.02994072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</row>
    <row r="13" spans="1:44" ht="17.100000000000001" customHeight="1" x14ac:dyDescent="0.2">
      <c r="A13" s="70"/>
      <c r="B13" s="34" t="s">
        <v>16</v>
      </c>
      <c r="C13" s="47">
        <v>148</v>
      </c>
      <c r="D13" s="47">
        <v>239617.75211841564</v>
      </c>
      <c r="E13" s="48">
        <v>2140.3306901989954</v>
      </c>
      <c r="F13" s="48">
        <v>512861228.77554035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</row>
    <row r="14" spans="1:44" ht="30" customHeight="1" x14ac:dyDescent="0.2">
      <c r="A14" s="70"/>
      <c r="B14" s="34" t="s">
        <v>17</v>
      </c>
      <c r="C14" s="47">
        <v>82</v>
      </c>
      <c r="D14" s="47">
        <v>113031.0965591276</v>
      </c>
      <c r="E14" s="48">
        <v>3086.516608886217</v>
      </c>
      <c r="F14" s="48">
        <v>348872356.8503691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</row>
    <row r="15" spans="1:44" ht="30" customHeight="1" x14ac:dyDescent="0.2">
      <c r="A15" s="70"/>
      <c r="B15" s="34" t="s">
        <v>18</v>
      </c>
      <c r="C15" s="47">
        <v>202</v>
      </c>
      <c r="D15" s="47">
        <v>267626.58374247514</v>
      </c>
      <c r="E15" s="48">
        <v>2254.245958007848</v>
      </c>
      <c r="F15" s="48">
        <v>603296144.65692341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</row>
    <row r="16" spans="1:44" ht="30" customHeight="1" x14ac:dyDescent="0.2">
      <c r="A16" s="70"/>
      <c r="B16" s="34" t="s">
        <v>19</v>
      </c>
      <c r="C16" s="47">
        <v>92</v>
      </c>
      <c r="D16" s="47">
        <v>104454.00078672823</v>
      </c>
      <c r="E16" s="48">
        <v>2977.6617944070472</v>
      </c>
      <c r="F16" s="48">
        <v>311028687.41560429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</row>
    <row r="17" spans="1:44" ht="17.100000000000001" customHeight="1" x14ac:dyDescent="0.2">
      <c r="A17" s="70" t="s">
        <v>20</v>
      </c>
      <c r="B17" s="34" t="s">
        <v>21</v>
      </c>
      <c r="C17" s="47">
        <v>130</v>
      </c>
      <c r="D17" s="47">
        <v>189057.70438453314</v>
      </c>
      <c r="E17" s="48">
        <v>1769.258466642598</v>
      </c>
      <c r="F17" s="48">
        <v>334491944.1663487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ht="17.100000000000001" customHeight="1" x14ac:dyDescent="0.2">
      <c r="A18" s="70"/>
      <c r="B18" s="34" t="s">
        <v>22</v>
      </c>
      <c r="C18" s="47">
        <v>219</v>
      </c>
      <c r="D18" s="47">
        <v>307915.33616915822</v>
      </c>
      <c r="E18" s="48">
        <v>2283.8095324383744</v>
      </c>
      <c r="F18" s="48">
        <v>703219979.92709017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ht="30" customHeight="1" x14ac:dyDescent="0.2">
      <c r="A19" s="70"/>
      <c r="B19" s="34" t="s">
        <v>23</v>
      </c>
      <c r="C19" s="47">
        <v>327</v>
      </c>
      <c r="D19" s="47">
        <v>445863.61088847811</v>
      </c>
      <c r="E19" s="48">
        <v>2813.5491319090061</v>
      </c>
      <c r="F19" s="48">
        <v>1254459175.3650925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ht="17.100000000000001" customHeight="1" x14ac:dyDescent="0.2">
      <c r="A20" s="70"/>
      <c r="B20" s="34" t="s">
        <v>24</v>
      </c>
      <c r="C20" s="47">
        <v>135</v>
      </c>
      <c r="D20" s="47">
        <v>176913.45780796357</v>
      </c>
      <c r="E20" s="48">
        <v>2548.4418177910447</v>
      </c>
      <c r="F20" s="48">
        <v>450853654.00782597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ht="17.100000000000001" customHeight="1" x14ac:dyDescent="0.2">
      <c r="A21" s="70"/>
      <c r="B21" s="34" t="s">
        <v>25</v>
      </c>
      <c r="C21" s="47">
        <v>4</v>
      </c>
      <c r="D21" s="47">
        <v>9433.1191381552326</v>
      </c>
      <c r="E21" s="48">
        <v>4347.9720343492772</v>
      </c>
      <c r="F21" s="48">
        <v>41014938.209383905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ht="17.100000000000001" customHeight="1" x14ac:dyDescent="0.2">
      <c r="A22" s="70" t="s">
        <v>26</v>
      </c>
      <c r="B22" s="34" t="s">
        <v>27</v>
      </c>
      <c r="C22" s="47">
        <v>718</v>
      </c>
      <c r="D22" s="47">
        <v>996986.23349960032</v>
      </c>
      <c r="E22" s="48">
        <v>2531.7364384951538</v>
      </c>
      <c r="F22" s="48">
        <v>2524106376.028976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ht="17.100000000000001" customHeight="1" x14ac:dyDescent="0.2">
      <c r="A23" s="70"/>
      <c r="B23" s="34" t="s">
        <v>25</v>
      </c>
      <c r="C23" s="47">
        <v>97</v>
      </c>
      <c r="D23" s="47">
        <v>132196.99488868972</v>
      </c>
      <c r="E23" s="48">
        <v>1966.2573711727384</v>
      </c>
      <c r="F23" s="48">
        <v>259933315.64677098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ht="17.100000000000001" customHeight="1" x14ac:dyDescent="0.2">
      <c r="A24" s="70" t="s">
        <v>28</v>
      </c>
      <c r="B24" s="34" t="s">
        <v>29</v>
      </c>
      <c r="C24" s="47">
        <v>215</v>
      </c>
      <c r="D24" s="47">
        <v>285220.7303865673</v>
      </c>
      <c r="E24" s="48">
        <v>2375.7586409966393</v>
      </c>
      <c r="F24" s="48">
        <v>677615614.80726004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ht="30" customHeight="1" x14ac:dyDescent="0.2">
      <c r="A25" s="70"/>
      <c r="B25" s="34" t="s">
        <v>30</v>
      </c>
      <c r="C25" s="47">
        <v>192</v>
      </c>
      <c r="D25" s="47">
        <v>314526.17284739873</v>
      </c>
      <c r="E25" s="48">
        <v>2305.1133036595697</v>
      </c>
      <c r="F25" s="48">
        <v>725018465.37966812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ht="17.100000000000001" customHeight="1" x14ac:dyDescent="0.2">
      <c r="A26" s="70"/>
      <c r="B26" s="34" t="s">
        <v>31</v>
      </c>
      <c r="C26" s="47">
        <v>277</v>
      </c>
      <c r="D26" s="47">
        <v>351022.94611985917</v>
      </c>
      <c r="E26" s="48">
        <v>2501.9826686989404</v>
      </c>
      <c r="F26" s="48">
        <v>878253327.50752962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ht="17.100000000000001" customHeight="1" x14ac:dyDescent="0.2">
      <c r="A27" s="70"/>
      <c r="B27" s="34" t="s">
        <v>32</v>
      </c>
      <c r="C27" s="47">
        <v>131</v>
      </c>
      <c r="D27" s="47">
        <v>178413.37903446314</v>
      </c>
      <c r="E27" s="48">
        <v>2820.1488403181456</v>
      </c>
      <c r="F27" s="48">
        <v>503152283.98128301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ht="17.100000000000001" customHeight="1" x14ac:dyDescent="0.2">
      <c r="A28" s="70" t="s">
        <v>33</v>
      </c>
      <c r="B28" s="34" t="s">
        <v>34</v>
      </c>
      <c r="C28" s="47">
        <v>178</v>
      </c>
      <c r="D28" s="47">
        <v>180655.76873040176</v>
      </c>
      <c r="E28" s="48">
        <v>2548.0955558233632</v>
      </c>
      <c r="F28" s="48">
        <v>460328161.43579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">
      <c r="A29" s="70"/>
      <c r="B29" s="34" t="s">
        <v>35</v>
      </c>
      <c r="C29" s="47">
        <v>231</v>
      </c>
      <c r="D29" s="47">
        <v>227650.24651056621</v>
      </c>
      <c r="E29" s="48">
        <v>2242.6085401581781</v>
      </c>
      <c r="F29" s="48">
        <v>510530386.99371028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ht="17.100000000000001" customHeight="1" x14ac:dyDescent="0.2">
      <c r="A30" s="70"/>
      <c r="B30" s="34" t="s">
        <v>36</v>
      </c>
      <c r="C30" s="47">
        <v>286</v>
      </c>
      <c r="D30" s="47">
        <v>358460.73059399071</v>
      </c>
      <c r="E30" s="48">
        <v>2555.7735688948828</v>
      </c>
      <c r="F30" s="48">
        <v>916144460.73887074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ht="17.100000000000001" customHeight="1" x14ac:dyDescent="0.2">
      <c r="A31" s="70"/>
      <c r="B31" s="34" t="s">
        <v>37</v>
      </c>
      <c r="C31" s="47">
        <v>120</v>
      </c>
      <c r="D31" s="47">
        <v>362416.48255333008</v>
      </c>
      <c r="E31" s="48">
        <v>2475.1542098402497</v>
      </c>
      <c r="F31" s="48">
        <v>897036682.50737035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ht="17.100000000000001" customHeight="1" x14ac:dyDescent="0.2">
      <c r="A32" s="70" t="s">
        <v>38</v>
      </c>
      <c r="B32" s="34" t="s">
        <v>39</v>
      </c>
      <c r="C32" s="47">
        <v>426</v>
      </c>
      <c r="D32" s="47">
        <v>620997.2436142693</v>
      </c>
      <c r="E32" s="48">
        <v>2420.9236830509435</v>
      </c>
      <c r="F32" s="48">
        <v>1503386934.1751409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ht="17.100000000000001" customHeight="1" x14ac:dyDescent="0.2">
      <c r="A33" s="70"/>
      <c r="B33" s="34" t="s">
        <v>40</v>
      </c>
      <c r="C33" s="47">
        <v>389</v>
      </c>
      <c r="D33" s="47">
        <v>508185.98477401852</v>
      </c>
      <c r="E33" s="48">
        <v>2520.0473761000771</v>
      </c>
      <c r="F33" s="48">
        <v>1280652757.5005991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ht="17.100000000000001" customHeight="1" x14ac:dyDescent="0.2">
      <c r="A34" s="70" t="s">
        <v>41</v>
      </c>
      <c r="B34" s="36" t="s">
        <v>42</v>
      </c>
      <c r="C34" s="47">
        <v>204</v>
      </c>
      <c r="D34" s="47">
        <v>265380.5857896104</v>
      </c>
      <c r="E34" s="48">
        <v>2229.9315450198619</v>
      </c>
      <c r="F34" s="48">
        <v>591780539.68810189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ht="17.100000000000001" customHeight="1" x14ac:dyDescent="0.2">
      <c r="A35" s="70"/>
      <c r="B35" s="36" t="s">
        <v>43</v>
      </c>
      <c r="C35" s="47">
        <v>178</v>
      </c>
      <c r="D35" s="47">
        <v>242315.65241229575</v>
      </c>
      <c r="E35" s="48">
        <v>2366.8954124571696</v>
      </c>
      <c r="F35" s="48">
        <v>573535806.06122887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ht="17.100000000000001" customHeight="1" x14ac:dyDescent="0.2">
      <c r="A36" s="70"/>
      <c r="B36" s="36" t="s">
        <v>44</v>
      </c>
      <c r="C36" s="47">
        <v>242</v>
      </c>
      <c r="D36" s="47">
        <v>329700.17692633951</v>
      </c>
      <c r="E36" s="48">
        <v>2729.7903722321739</v>
      </c>
      <c r="F36" s="48">
        <v>900012368.6967659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ht="17.100000000000001" customHeight="1" x14ac:dyDescent="0.2">
      <c r="A37" s="70"/>
      <c r="B37" s="36" t="s">
        <v>45</v>
      </c>
      <c r="C37" s="47">
        <v>191</v>
      </c>
      <c r="D37" s="47">
        <v>291786.81326004257</v>
      </c>
      <c r="E37" s="48">
        <v>2463.1372788910894</v>
      </c>
      <c r="F37" s="48">
        <v>718710977.2296437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ht="17.100000000000001" customHeight="1" x14ac:dyDescent="0.2">
      <c r="A38" s="70" t="s">
        <v>46</v>
      </c>
      <c r="B38" s="36" t="s">
        <v>42</v>
      </c>
      <c r="C38" s="47">
        <v>51</v>
      </c>
      <c r="D38" s="47">
        <v>61144.52322950463</v>
      </c>
      <c r="E38" s="48">
        <v>2043.4181291650175</v>
      </c>
      <c r="F38" s="48">
        <v>124943827.2663213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ht="17.100000000000001" customHeight="1" x14ac:dyDescent="0.2">
      <c r="A39" s="70"/>
      <c r="B39" s="36" t="s">
        <v>43</v>
      </c>
      <c r="C39" s="47">
        <v>91</v>
      </c>
      <c r="D39" s="47">
        <v>120217.74585009644</v>
      </c>
      <c r="E39" s="48">
        <v>2484.746829350247</v>
      </c>
      <c r="F39" s="48">
        <v>298710662.83266097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ht="17.100000000000001" customHeight="1" x14ac:dyDescent="0.2">
      <c r="A40" s="70"/>
      <c r="B40" s="36" t="s">
        <v>44</v>
      </c>
      <c r="C40" s="47">
        <v>64</v>
      </c>
      <c r="D40" s="47">
        <v>86162.947148098843</v>
      </c>
      <c r="E40" s="48">
        <v>1987.2769562112071</v>
      </c>
      <c r="F40" s="48">
        <v>171229639.34666097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ht="17.100000000000001" customHeight="1" x14ac:dyDescent="0.2">
      <c r="A41" s="70"/>
      <c r="B41" s="36" t="s">
        <v>45</v>
      </c>
      <c r="C41" s="47">
        <v>92</v>
      </c>
      <c r="D41" s="47">
        <v>130468.29313120294</v>
      </c>
      <c r="E41" s="48">
        <v>2437.6370112335526</v>
      </c>
      <c r="F41" s="48">
        <v>318034340.12908858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ht="17.100000000000001" customHeight="1" x14ac:dyDescent="0.2">
      <c r="A42" s="70"/>
      <c r="B42" s="36" t="s">
        <v>47</v>
      </c>
      <c r="C42" s="47">
        <v>84</v>
      </c>
      <c r="D42" s="47">
        <v>109702.72884300332</v>
      </c>
      <c r="E42" s="48">
        <v>2300.7438268541928</v>
      </c>
      <c r="F42" s="48">
        <v>252397876.17459929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ht="17.100000000000001" customHeight="1" x14ac:dyDescent="0.2">
      <c r="A43" s="70"/>
      <c r="B43" s="36" t="s">
        <v>48</v>
      </c>
      <c r="C43" s="47">
        <v>100</v>
      </c>
      <c r="D43" s="47">
        <v>145379.46635031945</v>
      </c>
      <c r="E43" s="48">
        <v>2719.2266312610964</v>
      </c>
      <c r="F43" s="48">
        <v>395319716.53831506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ht="17.100000000000001" customHeight="1" x14ac:dyDescent="0.2">
      <c r="A44" s="70"/>
      <c r="B44" s="36" t="s">
        <v>49</v>
      </c>
      <c r="C44" s="47">
        <v>100</v>
      </c>
      <c r="D44" s="47">
        <v>131764.10007385226</v>
      </c>
      <c r="E44" s="48">
        <v>2722.9394335746829</v>
      </c>
      <c r="F44" s="48">
        <v>358785664.02057308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ht="17.100000000000001" customHeight="1" x14ac:dyDescent="0.2">
      <c r="A45" s="70"/>
      <c r="B45" s="36" t="s">
        <v>50</v>
      </c>
      <c r="C45" s="47">
        <v>81</v>
      </c>
      <c r="D45" s="47">
        <v>107657.60787592242</v>
      </c>
      <c r="E45" s="48">
        <v>2638.9815799912139</v>
      </c>
      <c r="F45" s="48">
        <v>284106444.1304763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ht="17.100000000000001" customHeight="1" x14ac:dyDescent="0.2">
      <c r="A46" s="70"/>
      <c r="B46" s="36" t="s">
        <v>51</v>
      </c>
      <c r="C46" s="47">
        <v>87</v>
      </c>
      <c r="D46" s="47">
        <v>127299.86650143276</v>
      </c>
      <c r="E46" s="48">
        <v>2182.7177077728365</v>
      </c>
      <c r="F46" s="48">
        <v>277859672.80979538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ht="17.100000000000001" customHeight="1" x14ac:dyDescent="0.2">
      <c r="A47" s="70"/>
      <c r="B47" s="36" t="s">
        <v>52</v>
      </c>
      <c r="C47" s="47">
        <v>65</v>
      </c>
      <c r="D47" s="47">
        <v>109385.94938485503</v>
      </c>
      <c r="E47" s="48">
        <v>2766.8256309813846</v>
      </c>
      <c r="F47" s="48">
        <v>302651848.42724931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ht="17.100000000000001" customHeight="1" x14ac:dyDescent="0.2">
      <c r="A48" s="70" t="s">
        <v>53</v>
      </c>
      <c r="B48" s="34" t="s">
        <v>11</v>
      </c>
      <c r="C48" s="47">
        <v>47</v>
      </c>
      <c r="D48" s="47">
        <v>62104.262857313988</v>
      </c>
      <c r="E48" s="48">
        <v>4977.0426681871522</v>
      </c>
      <c r="F48" s="48">
        <v>309095566.11716229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ht="17.100000000000001" customHeight="1" x14ac:dyDescent="0.2">
      <c r="A49" s="70"/>
      <c r="B49" s="34" t="s">
        <v>12</v>
      </c>
      <c r="C49" s="47">
        <v>768</v>
      </c>
      <c r="D49" s="47">
        <v>1067078.9655309753</v>
      </c>
      <c r="E49" s="48">
        <v>2319.3636136638274</v>
      </c>
      <c r="F49" s="48">
        <v>2474944125.5585814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20.100000000000001" customHeight="1" x14ac:dyDescent="0.2">
      <c r="A50" s="70" t="s">
        <v>54</v>
      </c>
      <c r="B50" s="34" t="s">
        <v>11</v>
      </c>
      <c r="C50" s="47">
        <v>179</v>
      </c>
      <c r="D50" s="47">
        <v>211697.37362624158</v>
      </c>
      <c r="E50" s="48">
        <v>3125.8743340612032</v>
      </c>
      <c r="F50" s="48">
        <v>661739386.80643356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20.100000000000001" customHeight="1" x14ac:dyDescent="0.2">
      <c r="A51" s="70"/>
      <c r="B51" s="34" t="s">
        <v>12</v>
      </c>
      <c r="C51" s="47">
        <v>636</v>
      </c>
      <c r="D51" s="47">
        <v>917485.85476204776</v>
      </c>
      <c r="E51" s="48">
        <v>2313.169509757437</v>
      </c>
      <c r="F51" s="48">
        <v>2122300304.8693092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ht="27.95" customHeight="1" x14ac:dyDescent="0.2">
      <c r="A52" s="70" t="s">
        <v>55</v>
      </c>
      <c r="B52" s="34" t="s">
        <v>11</v>
      </c>
      <c r="C52" s="47">
        <v>237</v>
      </c>
      <c r="D52" s="47">
        <v>288176.69890981901</v>
      </c>
      <c r="E52" s="48">
        <v>2721.5542024175138</v>
      </c>
      <c r="F52" s="48">
        <v>784288505.95682454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ht="27.95" customHeight="1" x14ac:dyDescent="0.2">
      <c r="A53" s="70"/>
      <c r="B53" s="34" t="s">
        <v>12</v>
      </c>
      <c r="C53" s="47">
        <v>578</v>
      </c>
      <c r="D53" s="47">
        <v>841006.5294784701</v>
      </c>
      <c r="E53" s="48">
        <v>2377.8069677520998</v>
      </c>
      <c r="F53" s="48">
        <v>1999751185.7189178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ht="27.95" customHeight="1" x14ac:dyDescent="0.2">
      <c r="A54" s="70" t="s">
        <v>56</v>
      </c>
      <c r="B54" s="34" t="s">
        <v>11</v>
      </c>
      <c r="C54" s="47">
        <v>764</v>
      </c>
      <c r="D54" s="47">
        <v>1044730.9174778429</v>
      </c>
      <c r="E54" s="48">
        <v>2491.2388306361177</v>
      </c>
      <c r="F54" s="48">
        <v>2602674229.1868997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ht="27.95" customHeight="1" x14ac:dyDescent="0.2">
      <c r="A55" s="70"/>
      <c r="B55" s="34" t="s">
        <v>12</v>
      </c>
      <c r="C55" s="47">
        <v>51</v>
      </c>
      <c r="D55" s="47">
        <v>84452.310910447181</v>
      </c>
      <c r="E55" s="48">
        <v>2147.5488418684217</v>
      </c>
      <c r="F55" s="48">
        <v>181365462.48884273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ht="17.100000000000001" customHeight="1" x14ac:dyDescent="0.2">
      <c r="A56" s="70" t="s">
        <v>57</v>
      </c>
      <c r="B56" s="34" t="s">
        <v>58</v>
      </c>
      <c r="C56" s="47">
        <v>76</v>
      </c>
      <c r="D56" s="47">
        <v>102787.97529806945</v>
      </c>
      <c r="E56" s="48">
        <v>2257.5211248616902</v>
      </c>
      <c r="F56" s="48">
        <v>232046025.61715335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ht="30" customHeight="1" x14ac:dyDescent="0.2">
      <c r="A57" s="70"/>
      <c r="B57" s="34" t="s">
        <v>59</v>
      </c>
      <c r="C57" s="47">
        <v>560</v>
      </c>
      <c r="D57" s="47">
        <v>814697.87946397823</v>
      </c>
      <c r="E57" s="48">
        <v>2320.190498710796</v>
      </c>
      <c r="F57" s="48">
        <v>1890254279.2521555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ht="30" customHeight="1" x14ac:dyDescent="0.2">
      <c r="A58" s="70"/>
      <c r="B58" s="34" t="s">
        <v>60</v>
      </c>
      <c r="C58" s="47">
        <v>18</v>
      </c>
      <c r="D58" s="47">
        <v>26308.650014491748</v>
      </c>
      <c r="E58" s="48">
        <v>4162.011597191301</v>
      </c>
      <c r="F58" s="48">
        <v>109496906.46676174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ht="45.95" customHeight="1" x14ac:dyDescent="0.2">
      <c r="A59" s="70"/>
      <c r="B59" s="34" t="s">
        <v>61</v>
      </c>
      <c r="C59" s="47">
        <v>161</v>
      </c>
      <c r="D59" s="47">
        <v>185388.72361174994</v>
      </c>
      <c r="E59" s="48">
        <v>2978.8353335675661</v>
      </c>
      <c r="F59" s="48">
        <v>552242480.33967245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ht="20.100000000000001" customHeight="1" x14ac:dyDescent="0.2">
      <c r="A60" s="70" t="s">
        <v>62</v>
      </c>
      <c r="B60" s="34" t="s">
        <v>11</v>
      </c>
      <c r="C60" s="47">
        <v>156</v>
      </c>
      <c r="D60" s="47">
        <v>177857.26777133992</v>
      </c>
      <c r="E60" s="48">
        <v>2931.8758539862019</v>
      </c>
      <c r="F60" s="48">
        <v>521455428.83474982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ht="20.100000000000001" customHeight="1" x14ac:dyDescent="0.2">
      <c r="A61" s="70"/>
      <c r="B61" s="34" t="s">
        <v>12</v>
      </c>
      <c r="C61" s="47">
        <v>659</v>
      </c>
      <c r="D61" s="47">
        <v>951325.96061694983</v>
      </c>
      <c r="E61" s="48">
        <v>2378.3480704906569</v>
      </c>
      <c r="F61" s="48">
        <v>2262584262.8409934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ht="20.100000000000001" customHeight="1" x14ac:dyDescent="0.2">
      <c r="A62" s="70" t="s">
        <v>63</v>
      </c>
      <c r="B62" s="34" t="s">
        <v>11</v>
      </c>
      <c r="C62" s="47">
        <v>0</v>
      </c>
      <c r="D62" s="47">
        <v>0</v>
      </c>
      <c r="E62" s="48" t="s">
        <v>484</v>
      </c>
      <c r="F62" s="48" t="s">
        <v>484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ht="20.100000000000001" customHeight="1" x14ac:dyDescent="0.2">
      <c r="A63" s="70"/>
      <c r="B63" s="34" t="s">
        <v>12</v>
      </c>
      <c r="C63" s="47">
        <v>815</v>
      </c>
      <c r="D63" s="47">
        <v>1129183.2283882895</v>
      </c>
      <c r="E63" s="48">
        <v>2465.5340441510702</v>
      </c>
      <c r="F63" s="48">
        <v>2784039691.6757407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ht="20.100000000000001" customHeight="1" x14ac:dyDescent="0.2">
      <c r="A64" s="70" t="s">
        <v>64</v>
      </c>
      <c r="B64" s="34" t="s">
        <v>11</v>
      </c>
      <c r="C64" s="47">
        <v>27</v>
      </c>
      <c r="D64" s="47">
        <v>41194.333445363744</v>
      </c>
      <c r="E64" s="48">
        <v>4095.6294044705996</v>
      </c>
      <c r="F64" s="48">
        <v>168716723.3563984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ht="20.100000000000001" customHeight="1" x14ac:dyDescent="0.2">
      <c r="A65" s="70"/>
      <c r="B65" s="34" t="s">
        <v>12</v>
      </c>
      <c r="C65" s="47">
        <v>788</v>
      </c>
      <c r="D65" s="47">
        <v>1087988.8949429258</v>
      </c>
      <c r="E65" s="48">
        <v>2403.8140283192324</v>
      </c>
      <c r="F65" s="48">
        <v>2615322968.3193445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ht="17.100000000000001" customHeight="1" x14ac:dyDescent="0.2">
      <c r="A66" s="70" t="s">
        <v>65</v>
      </c>
      <c r="B66" s="34" t="s">
        <v>11</v>
      </c>
      <c r="C66" s="47">
        <v>613</v>
      </c>
      <c r="D66" s="47">
        <v>812423.21383033018</v>
      </c>
      <c r="E66" s="48">
        <v>2668.2107612115192</v>
      </c>
      <c r="F66" s="48">
        <v>2167716361.8001342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ht="17.100000000000001" customHeight="1" x14ac:dyDescent="0.2">
      <c r="A67" s="70"/>
      <c r="B67" s="34" t="s">
        <v>12</v>
      </c>
      <c r="C67" s="47">
        <v>202</v>
      </c>
      <c r="D67" s="47">
        <v>316760.01455795876</v>
      </c>
      <c r="E67" s="48">
        <v>1945.7106375490278</v>
      </c>
      <c r="F67" s="48">
        <v>616323329.87560523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ht="17.100000000000001" customHeight="1" x14ac:dyDescent="0.2">
      <c r="A68" s="70" t="s">
        <v>66</v>
      </c>
      <c r="B68" s="34" t="s">
        <v>67</v>
      </c>
      <c r="C68" s="47">
        <v>344</v>
      </c>
      <c r="D68" s="47">
        <v>471514.89687524555</v>
      </c>
      <c r="E68" s="48">
        <v>2514.7407761409668</v>
      </c>
      <c r="F68" s="48">
        <v>1185737737.730083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ht="17.100000000000001" customHeight="1" x14ac:dyDescent="0.2">
      <c r="A69" s="70"/>
      <c r="B69" s="34" t="s">
        <v>68</v>
      </c>
      <c r="C69" s="47">
        <v>23</v>
      </c>
      <c r="D69" s="47">
        <v>32901.296721515304</v>
      </c>
      <c r="E69" s="48">
        <v>3012.2084421936133</v>
      </c>
      <c r="F69" s="48">
        <v>99105563.743665457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ht="17.100000000000001" customHeight="1" x14ac:dyDescent="0.2">
      <c r="A70" s="70"/>
      <c r="B70" s="34" t="s">
        <v>69</v>
      </c>
      <c r="C70" s="47">
        <v>61</v>
      </c>
      <c r="D70" s="47">
        <v>83756.898470610162</v>
      </c>
      <c r="E70" s="48">
        <v>3191.0001861885853</v>
      </c>
      <c r="F70" s="48">
        <v>267268278.61429545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ht="17.100000000000001" customHeight="1" x14ac:dyDescent="0.2">
      <c r="A71" s="70"/>
      <c r="B71" s="34" t="s">
        <v>70</v>
      </c>
      <c r="C71" s="47">
        <v>44</v>
      </c>
      <c r="D71" s="47">
        <v>66651.743475674637</v>
      </c>
      <c r="E71" s="48">
        <v>3359.7286292368963</v>
      </c>
      <c r="F71" s="48">
        <v>223931770.7437776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ht="17.100000000000001" customHeight="1" x14ac:dyDescent="0.2">
      <c r="A72" s="70"/>
      <c r="B72" s="34" t="s">
        <v>71</v>
      </c>
      <c r="C72" s="47">
        <v>164</v>
      </c>
      <c r="D72" s="47">
        <v>218313.66075365414</v>
      </c>
      <c r="E72" s="48">
        <v>1885.0154078757766</v>
      </c>
      <c r="F72" s="48">
        <v>411524614.27040327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ht="17.100000000000001" customHeight="1" x14ac:dyDescent="0.2">
      <c r="A73" s="70"/>
      <c r="B73" s="34" t="s">
        <v>72</v>
      </c>
      <c r="C73" s="47">
        <v>99</v>
      </c>
      <c r="D73" s="47">
        <v>145851.28494703159</v>
      </c>
      <c r="E73" s="48">
        <v>2008.062807338157</v>
      </c>
      <c r="F73" s="48">
        <v>292878540.70461375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ht="17.100000000000001" customHeight="1" x14ac:dyDescent="0.2">
      <c r="A74" s="70"/>
      <c r="B74" s="34" t="s">
        <v>73</v>
      </c>
      <c r="C74" s="47">
        <v>80</v>
      </c>
      <c r="D74" s="47">
        <v>110193.44714455659</v>
      </c>
      <c r="E74" s="48">
        <v>2755.0929182806553</v>
      </c>
      <c r="F74" s="48">
        <v>303593185.86890155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</sheetData>
  <mergeCells count="22">
    <mergeCell ref="A38:A47"/>
    <mergeCell ref="C2:F2"/>
    <mergeCell ref="A5:A8"/>
    <mergeCell ref="A9:A10"/>
    <mergeCell ref="A11:A16"/>
    <mergeCell ref="A17:A21"/>
    <mergeCell ref="A62:A63"/>
    <mergeCell ref="A64:A65"/>
    <mergeCell ref="A66:A67"/>
    <mergeCell ref="A68:A74"/>
    <mergeCell ref="A1:B3"/>
    <mergeCell ref="A48:A49"/>
    <mergeCell ref="A50:A51"/>
    <mergeCell ref="A52:A53"/>
    <mergeCell ref="A54:A55"/>
    <mergeCell ref="A56:A59"/>
    <mergeCell ref="A60:A61"/>
    <mergeCell ref="A22:A23"/>
    <mergeCell ref="A24:A27"/>
    <mergeCell ref="A28:A31"/>
    <mergeCell ref="A32:A33"/>
    <mergeCell ref="A34:A37"/>
  </mergeCells>
  <hyperlinks>
    <hyperlink ref="A1:B3" location="'Index'!A154" display="Vissza" xr:uid="{5F1D76AF-0576-45EC-9BCC-0A38C3F480D2}"/>
  </hyperlinks>
  <pageMargins left="0.75" right="0.75" top="1" bottom="1" header="0.5" footer="0.5"/>
  <pageSetup orientation="portrait" horizontalDpi="300" verticalDpi="300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85E18-3B3D-454C-A492-DA2C62086BAB}">
  <sheetPr codeName="Munka14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38" customWidth="1"/>
    <col min="3" max="3" width="13.5703125" style="38" customWidth="1"/>
    <col min="4" max="4" width="9.7109375" style="38" customWidth="1"/>
    <col min="5" max="5" width="9.5703125" style="38" customWidth="1"/>
    <col min="6" max="6" width="13.5703125" style="38" customWidth="1"/>
    <col min="7" max="256" width="9.140625" style="38"/>
    <col min="257" max="258" width="22.7109375" style="38" customWidth="1"/>
    <col min="259" max="259" width="13.5703125" style="38" customWidth="1"/>
    <col min="260" max="260" width="9.7109375" style="38" customWidth="1"/>
    <col min="261" max="261" width="9.5703125" style="38" customWidth="1"/>
    <col min="262" max="262" width="13.5703125" style="38" customWidth="1"/>
    <col min="263" max="512" width="9.140625" style="38"/>
    <col min="513" max="514" width="22.7109375" style="38" customWidth="1"/>
    <col min="515" max="515" width="13.5703125" style="38" customWidth="1"/>
    <col min="516" max="516" width="9.7109375" style="38" customWidth="1"/>
    <col min="517" max="517" width="9.5703125" style="38" customWidth="1"/>
    <col min="518" max="518" width="13.5703125" style="38" customWidth="1"/>
    <col min="519" max="768" width="9.140625" style="38"/>
    <col min="769" max="770" width="22.7109375" style="38" customWidth="1"/>
    <col min="771" max="771" width="13.5703125" style="38" customWidth="1"/>
    <col min="772" max="772" width="9.7109375" style="38" customWidth="1"/>
    <col min="773" max="773" width="9.5703125" style="38" customWidth="1"/>
    <col min="774" max="774" width="13.5703125" style="38" customWidth="1"/>
    <col min="775" max="1024" width="9.140625" style="38"/>
    <col min="1025" max="1026" width="22.7109375" style="38" customWidth="1"/>
    <col min="1027" max="1027" width="13.5703125" style="38" customWidth="1"/>
    <col min="1028" max="1028" width="9.7109375" style="38" customWidth="1"/>
    <col min="1029" max="1029" width="9.5703125" style="38" customWidth="1"/>
    <col min="1030" max="1030" width="13.5703125" style="38" customWidth="1"/>
    <col min="1031" max="1280" width="9.140625" style="38"/>
    <col min="1281" max="1282" width="22.7109375" style="38" customWidth="1"/>
    <col min="1283" max="1283" width="13.5703125" style="38" customWidth="1"/>
    <col min="1284" max="1284" width="9.7109375" style="38" customWidth="1"/>
    <col min="1285" max="1285" width="9.5703125" style="38" customWidth="1"/>
    <col min="1286" max="1286" width="13.5703125" style="38" customWidth="1"/>
    <col min="1287" max="1536" width="9.140625" style="38"/>
    <col min="1537" max="1538" width="22.7109375" style="38" customWidth="1"/>
    <col min="1539" max="1539" width="13.5703125" style="38" customWidth="1"/>
    <col min="1540" max="1540" width="9.7109375" style="38" customWidth="1"/>
    <col min="1541" max="1541" width="9.5703125" style="38" customWidth="1"/>
    <col min="1542" max="1542" width="13.5703125" style="38" customWidth="1"/>
    <col min="1543" max="1792" width="9.140625" style="38"/>
    <col min="1793" max="1794" width="22.7109375" style="38" customWidth="1"/>
    <col min="1795" max="1795" width="13.5703125" style="38" customWidth="1"/>
    <col min="1796" max="1796" width="9.7109375" style="38" customWidth="1"/>
    <col min="1797" max="1797" width="9.5703125" style="38" customWidth="1"/>
    <col min="1798" max="1798" width="13.5703125" style="38" customWidth="1"/>
    <col min="1799" max="2048" width="9.140625" style="38"/>
    <col min="2049" max="2050" width="22.7109375" style="38" customWidth="1"/>
    <col min="2051" max="2051" width="13.5703125" style="38" customWidth="1"/>
    <col min="2052" max="2052" width="9.7109375" style="38" customWidth="1"/>
    <col min="2053" max="2053" width="9.5703125" style="38" customWidth="1"/>
    <col min="2054" max="2054" width="13.5703125" style="38" customWidth="1"/>
    <col min="2055" max="2304" width="9.140625" style="38"/>
    <col min="2305" max="2306" width="22.7109375" style="38" customWidth="1"/>
    <col min="2307" max="2307" width="13.5703125" style="38" customWidth="1"/>
    <col min="2308" max="2308" width="9.7109375" style="38" customWidth="1"/>
    <col min="2309" max="2309" width="9.5703125" style="38" customWidth="1"/>
    <col min="2310" max="2310" width="13.5703125" style="38" customWidth="1"/>
    <col min="2311" max="2560" width="9.140625" style="38"/>
    <col min="2561" max="2562" width="22.7109375" style="38" customWidth="1"/>
    <col min="2563" max="2563" width="13.5703125" style="38" customWidth="1"/>
    <col min="2564" max="2564" width="9.7109375" style="38" customWidth="1"/>
    <col min="2565" max="2565" width="9.5703125" style="38" customWidth="1"/>
    <col min="2566" max="2566" width="13.5703125" style="38" customWidth="1"/>
    <col min="2567" max="2816" width="9.140625" style="38"/>
    <col min="2817" max="2818" width="22.7109375" style="38" customWidth="1"/>
    <col min="2819" max="2819" width="13.5703125" style="38" customWidth="1"/>
    <col min="2820" max="2820" width="9.7109375" style="38" customWidth="1"/>
    <col min="2821" max="2821" width="9.5703125" style="38" customWidth="1"/>
    <col min="2822" max="2822" width="13.5703125" style="38" customWidth="1"/>
    <col min="2823" max="3072" width="9.140625" style="38"/>
    <col min="3073" max="3074" width="22.7109375" style="38" customWidth="1"/>
    <col min="3075" max="3075" width="13.5703125" style="38" customWidth="1"/>
    <col min="3076" max="3076" width="9.7109375" style="38" customWidth="1"/>
    <col min="3077" max="3077" width="9.5703125" style="38" customWidth="1"/>
    <col min="3078" max="3078" width="13.5703125" style="38" customWidth="1"/>
    <col min="3079" max="3328" width="9.140625" style="38"/>
    <col min="3329" max="3330" width="22.7109375" style="38" customWidth="1"/>
    <col min="3331" max="3331" width="13.5703125" style="38" customWidth="1"/>
    <col min="3332" max="3332" width="9.7109375" style="38" customWidth="1"/>
    <col min="3333" max="3333" width="9.5703125" style="38" customWidth="1"/>
    <col min="3334" max="3334" width="13.5703125" style="38" customWidth="1"/>
    <col min="3335" max="3584" width="9.140625" style="38"/>
    <col min="3585" max="3586" width="22.7109375" style="38" customWidth="1"/>
    <col min="3587" max="3587" width="13.5703125" style="38" customWidth="1"/>
    <col min="3588" max="3588" width="9.7109375" style="38" customWidth="1"/>
    <col min="3589" max="3589" width="9.5703125" style="38" customWidth="1"/>
    <col min="3590" max="3590" width="13.5703125" style="38" customWidth="1"/>
    <col min="3591" max="3840" width="9.140625" style="38"/>
    <col min="3841" max="3842" width="22.7109375" style="38" customWidth="1"/>
    <col min="3843" max="3843" width="13.5703125" style="38" customWidth="1"/>
    <col min="3844" max="3844" width="9.7109375" style="38" customWidth="1"/>
    <col min="3845" max="3845" width="9.5703125" style="38" customWidth="1"/>
    <col min="3846" max="3846" width="13.5703125" style="38" customWidth="1"/>
    <col min="3847" max="4096" width="9.140625" style="38"/>
    <col min="4097" max="4098" width="22.7109375" style="38" customWidth="1"/>
    <col min="4099" max="4099" width="13.5703125" style="38" customWidth="1"/>
    <col min="4100" max="4100" width="9.7109375" style="38" customWidth="1"/>
    <col min="4101" max="4101" width="9.5703125" style="38" customWidth="1"/>
    <col min="4102" max="4102" width="13.5703125" style="38" customWidth="1"/>
    <col min="4103" max="4352" width="9.140625" style="38"/>
    <col min="4353" max="4354" width="22.7109375" style="38" customWidth="1"/>
    <col min="4355" max="4355" width="13.5703125" style="38" customWidth="1"/>
    <col min="4356" max="4356" width="9.7109375" style="38" customWidth="1"/>
    <col min="4357" max="4357" width="9.5703125" style="38" customWidth="1"/>
    <col min="4358" max="4358" width="13.5703125" style="38" customWidth="1"/>
    <col min="4359" max="4608" width="9.140625" style="38"/>
    <col min="4609" max="4610" width="22.7109375" style="38" customWidth="1"/>
    <col min="4611" max="4611" width="13.5703125" style="38" customWidth="1"/>
    <col min="4612" max="4612" width="9.7109375" style="38" customWidth="1"/>
    <col min="4613" max="4613" width="9.5703125" style="38" customWidth="1"/>
    <col min="4614" max="4614" width="13.5703125" style="38" customWidth="1"/>
    <col min="4615" max="4864" width="9.140625" style="38"/>
    <col min="4865" max="4866" width="22.7109375" style="38" customWidth="1"/>
    <col min="4867" max="4867" width="13.5703125" style="38" customWidth="1"/>
    <col min="4868" max="4868" width="9.7109375" style="38" customWidth="1"/>
    <col min="4869" max="4869" width="9.5703125" style="38" customWidth="1"/>
    <col min="4870" max="4870" width="13.5703125" style="38" customWidth="1"/>
    <col min="4871" max="5120" width="9.140625" style="38"/>
    <col min="5121" max="5122" width="22.7109375" style="38" customWidth="1"/>
    <col min="5123" max="5123" width="13.5703125" style="38" customWidth="1"/>
    <col min="5124" max="5124" width="9.7109375" style="38" customWidth="1"/>
    <col min="5125" max="5125" width="9.5703125" style="38" customWidth="1"/>
    <col min="5126" max="5126" width="13.5703125" style="38" customWidth="1"/>
    <col min="5127" max="5376" width="9.140625" style="38"/>
    <col min="5377" max="5378" width="22.7109375" style="38" customWidth="1"/>
    <col min="5379" max="5379" width="13.5703125" style="38" customWidth="1"/>
    <col min="5380" max="5380" width="9.7109375" style="38" customWidth="1"/>
    <col min="5381" max="5381" width="9.5703125" style="38" customWidth="1"/>
    <col min="5382" max="5382" width="13.5703125" style="38" customWidth="1"/>
    <col min="5383" max="5632" width="9.140625" style="38"/>
    <col min="5633" max="5634" width="22.7109375" style="38" customWidth="1"/>
    <col min="5635" max="5635" width="13.5703125" style="38" customWidth="1"/>
    <col min="5636" max="5636" width="9.7109375" style="38" customWidth="1"/>
    <col min="5637" max="5637" width="9.5703125" style="38" customWidth="1"/>
    <col min="5638" max="5638" width="13.5703125" style="38" customWidth="1"/>
    <col min="5639" max="5888" width="9.140625" style="38"/>
    <col min="5889" max="5890" width="22.7109375" style="38" customWidth="1"/>
    <col min="5891" max="5891" width="13.5703125" style="38" customWidth="1"/>
    <col min="5892" max="5892" width="9.7109375" style="38" customWidth="1"/>
    <col min="5893" max="5893" width="9.5703125" style="38" customWidth="1"/>
    <col min="5894" max="5894" width="13.5703125" style="38" customWidth="1"/>
    <col min="5895" max="6144" width="9.140625" style="38"/>
    <col min="6145" max="6146" width="22.7109375" style="38" customWidth="1"/>
    <col min="6147" max="6147" width="13.5703125" style="38" customWidth="1"/>
    <col min="6148" max="6148" width="9.7109375" style="38" customWidth="1"/>
    <col min="6149" max="6149" width="9.5703125" style="38" customWidth="1"/>
    <col min="6150" max="6150" width="13.5703125" style="38" customWidth="1"/>
    <col min="6151" max="6400" width="9.140625" style="38"/>
    <col min="6401" max="6402" width="22.7109375" style="38" customWidth="1"/>
    <col min="6403" max="6403" width="13.5703125" style="38" customWidth="1"/>
    <col min="6404" max="6404" width="9.7109375" style="38" customWidth="1"/>
    <col min="6405" max="6405" width="9.5703125" style="38" customWidth="1"/>
    <col min="6406" max="6406" width="13.5703125" style="38" customWidth="1"/>
    <col min="6407" max="6656" width="9.140625" style="38"/>
    <col min="6657" max="6658" width="22.7109375" style="38" customWidth="1"/>
    <col min="6659" max="6659" width="13.5703125" style="38" customWidth="1"/>
    <col min="6660" max="6660" width="9.7109375" style="38" customWidth="1"/>
    <col min="6661" max="6661" width="9.5703125" style="38" customWidth="1"/>
    <col min="6662" max="6662" width="13.5703125" style="38" customWidth="1"/>
    <col min="6663" max="6912" width="9.140625" style="38"/>
    <col min="6913" max="6914" width="22.7109375" style="38" customWidth="1"/>
    <col min="6915" max="6915" width="13.5703125" style="38" customWidth="1"/>
    <col min="6916" max="6916" width="9.7109375" style="38" customWidth="1"/>
    <col min="6917" max="6917" width="9.5703125" style="38" customWidth="1"/>
    <col min="6918" max="6918" width="13.5703125" style="38" customWidth="1"/>
    <col min="6919" max="7168" width="9.140625" style="38"/>
    <col min="7169" max="7170" width="22.7109375" style="38" customWidth="1"/>
    <col min="7171" max="7171" width="13.5703125" style="38" customWidth="1"/>
    <col min="7172" max="7172" width="9.7109375" style="38" customWidth="1"/>
    <col min="7173" max="7173" width="9.5703125" style="38" customWidth="1"/>
    <col min="7174" max="7174" width="13.5703125" style="38" customWidth="1"/>
    <col min="7175" max="7424" width="9.140625" style="38"/>
    <col min="7425" max="7426" width="22.7109375" style="38" customWidth="1"/>
    <col min="7427" max="7427" width="13.5703125" style="38" customWidth="1"/>
    <col min="7428" max="7428" width="9.7109375" style="38" customWidth="1"/>
    <col min="7429" max="7429" width="9.5703125" style="38" customWidth="1"/>
    <col min="7430" max="7430" width="13.5703125" style="38" customWidth="1"/>
    <col min="7431" max="7680" width="9.140625" style="38"/>
    <col min="7681" max="7682" width="22.7109375" style="38" customWidth="1"/>
    <col min="7683" max="7683" width="13.5703125" style="38" customWidth="1"/>
    <col min="7684" max="7684" width="9.7109375" style="38" customWidth="1"/>
    <col min="7685" max="7685" width="9.5703125" style="38" customWidth="1"/>
    <col min="7686" max="7686" width="13.5703125" style="38" customWidth="1"/>
    <col min="7687" max="7936" width="9.140625" style="38"/>
    <col min="7937" max="7938" width="22.7109375" style="38" customWidth="1"/>
    <col min="7939" max="7939" width="13.5703125" style="38" customWidth="1"/>
    <col min="7940" max="7940" width="9.7109375" style="38" customWidth="1"/>
    <col min="7941" max="7941" width="9.5703125" style="38" customWidth="1"/>
    <col min="7942" max="7942" width="13.5703125" style="38" customWidth="1"/>
    <col min="7943" max="8192" width="9.140625" style="38"/>
    <col min="8193" max="8194" width="22.7109375" style="38" customWidth="1"/>
    <col min="8195" max="8195" width="13.5703125" style="38" customWidth="1"/>
    <col min="8196" max="8196" width="9.7109375" style="38" customWidth="1"/>
    <col min="8197" max="8197" width="9.5703125" style="38" customWidth="1"/>
    <col min="8198" max="8198" width="13.5703125" style="38" customWidth="1"/>
    <col min="8199" max="8448" width="9.140625" style="38"/>
    <col min="8449" max="8450" width="22.7109375" style="38" customWidth="1"/>
    <col min="8451" max="8451" width="13.5703125" style="38" customWidth="1"/>
    <col min="8452" max="8452" width="9.7109375" style="38" customWidth="1"/>
    <col min="8453" max="8453" width="9.5703125" style="38" customWidth="1"/>
    <col min="8454" max="8454" width="13.5703125" style="38" customWidth="1"/>
    <col min="8455" max="8704" width="9.140625" style="38"/>
    <col min="8705" max="8706" width="22.7109375" style="38" customWidth="1"/>
    <col min="8707" max="8707" width="13.5703125" style="38" customWidth="1"/>
    <col min="8708" max="8708" width="9.7109375" style="38" customWidth="1"/>
    <col min="8709" max="8709" width="9.5703125" style="38" customWidth="1"/>
    <col min="8710" max="8710" width="13.5703125" style="38" customWidth="1"/>
    <col min="8711" max="8960" width="9.140625" style="38"/>
    <col min="8961" max="8962" width="22.7109375" style="38" customWidth="1"/>
    <col min="8963" max="8963" width="13.5703125" style="38" customWidth="1"/>
    <col min="8964" max="8964" width="9.7109375" style="38" customWidth="1"/>
    <col min="8965" max="8965" width="9.5703125" style="38" customWidth="1"/>
    <col min="8966" max="8966" width="13.5703125" style="38" customWidth="1"/>
    <col min="8967" max="9216" width="9.140625" style="38"/>
    <col min="9217" max="9218" width="22.7109375" style="38" customWidth="1"/>
    <col min="9219" max="9219" width="13.5703125" style="38" customWidth="1"/>
    <col min="9220" max="9220" width="9.7109375" style="38" customWidth="1"/>
    <col min="9221" max="9221" width="9.5703125" style="38" customWidth="1"/>
    <col min="9222" max="9222" width="13.5703125" style="38" customWidth="1"/>
    <col min="9223" max="9472" width="9.140625" style="38"/>
    <col min="9473" max="9474" width="22.7109375" style="38" customWidth="1"/>
    <col min="9475" max="9475" width="13.5703125" style="38" customWidth="1"/>
    <col min="9476" max="9476" width="9.7109375" style="38" customWidth="1"/>
    <col min="9477" max="9477" width="9.5703125" style="38" customWidth="1"/>
    <col min="9478" max="9478" width="13.5703125" style="38" customWidth="1"/>
    <col min="9479" max="9728" width="9.140625" style="38"/>
    <col min="9729" max="9730" width="22.7109375" style="38" customWidth="1"/>
    <col min="9731" max="9731" width="13.5703125" style="38" customWidth="1"/>
    <col min="9732" max="9732" width="9.7109375" style="38" customWidth="1"/>
    <col min="9733" max="9733" width="9.5703125" style="38" customWidth="1"/>
    <col min="9734" max="9734" width="13.5703125" style="38" customWidth="1"/>
    <col min="9735" max="9984" width="9.140625" style="38"/>
    <col min="9985" max="9986" width="22.7109375" style="38" customWidth="1"/>
    <col min="9987" max="9987" width="13.5703125" style="38" customWidth="1"/>
    <col min="9988" max="9988" width="9.7109375" style="38" customWidth="1"/>
    <col min="9989" max="9989" width="9.5703125" style="38" customWidth="1"/>
    <col min="9990" max="9990" width="13.5703125" style="38" customWidth="1"/>
    <col min="9991" max="10240" width="9.140625" style="38"/>
    <col min="10241" max="10242" width="22.7109375" style="38" customWidth="1"/>
    <col min="10243" max="10243" width="13.5703125" style="38" customWidth="1"/>
    <col min="10244" max="10244" width="9.7109375" style="38" customWidth="1"/>
    <col min="10245" max="10245" width="9.5703125" style="38" customWidth="1"/>
    <col min="10246" max="10246" width="13.5703125" style="38" customWidth="1"/>
    <col min="10247" max="10496" width="9.140625" style="38"/>
    <col min="10497" max="10498" width="22.7109375" style="38" customWidth="1"/>
    <col min="10499" max="10499" width="13.5703125" style="38" customWidth="1"/>
    <col min="10500" max="10500" width="9.7109375" style="38" customWidth="1"/>
    <col min="10501" max="10501" width="9.5703125" style="38" customWidth="1"/>
    <col min="10502" max="10502" width="13.5703125" style="38" customWidth="1"/>
    <col min="10503" max="10752" width="9.140625" style="38"/>
    <col min="10753" max="10754" width="22.7109375" style="38" customWidth="1"/>
    <col min="10755" max="10755" width="13.5703125" style="38" customWidth="1"/>
    <col min="10756" max="10756" width="9.7109375" style="38" customWidth="1"/>
    <col min="10757" max="10757" width="9.5703125" style="38" customWidth="1"/>
    <col min="10758" max="10758" width="13.5703125" style="38" customWidth="1"/>
    <col min="10759" max="11008" width="9.140625" style="38"/>
    <col min="11009" max="11010" width="22.7109375" style="38" customWidth="1"/>
    <col min="11011" max="11011" width="13.5703125" style="38" customWidth="1"/>
    <col min="11012" max="11012" width="9.7109375" style="38" customWidth="1"/>
    <col min="11013" max="11013" width="9.5703125" style="38" customWidth="1"/>
    <col min="11014" max="11014" width="13.5703125" style="38" customWidth="1"/>
    <col min="11015" max="11264" width="9.140625" style="38"/>
    <col min="11265" max="11266" width="22.7109375" style="38" customWidth="1"/>
    <col min="11267" max="11267" width="13.5703125" style="38" customWidth="1"/>
    <col min="11268" max="11268" width="9.7109375" style="38" customWidth="1"/>
    <col min="11269" max="11269" width="9.5703125" style="38" customWidth="1"/>
    <col min="11270" max="11270" width="13.5703125" style="38" customWidth="1"/>
    <col min="11271" max="11520" width="9.140625" style="38"/>
    <col min="11521" max="11522" width="22.7109375" style="38" customWidth="1"/>
    <col min="11523" max="11523" width="13.5703125" style="38" customWidth="1"/>
    <col min="11524" max="11524" width="9.7109375" style="38" customWidth="1"/>
    <col min="11525" max="11525" width="9.5703125" style="38" customWidth="1"/>
    <col min="11526" max="11526" width="13.5703125" style="38" customWidth="1"/>
    <col min="11527" max="11776" width="9.140625" style="38"/>
    <col min="11777" max="11778" width="22.7109375" style="38" customWidth="1"/>
    <col min="11779" max="11779" width="13.5703125" style="38" customWidth="1"/>
    <col min="11780" max="11780" width="9.7109375" style="38" customWidth="1"/>
    <col min="11781" max="11781" width="9.5703125" style="38" customWidth="1"/>
    <col min="11782" max="11782" width="13.5703125" style="38" customWidth="1"/>
    <col min="11783" max="12032" width="9.140625" style="38"/>
    <col min="12033" max="12034" width="22.7109375" style="38" customWidth="1"/>
    <col min="12035" max="12035" width="13.5703125" style="38" customWidth="1"/>
    <col min="12036" max="12036" width="9.7109375" style="38" customWidth="1"/>
    <col min="12037" max="12037" width="9.5703125" style="38" customWidth="1"/>
    <col min="12038" max="12038" width="13.5703125" style="38" customWidth="1"/>
    <col min="12039" max="12288" width="9.140625" style="38"/>
    <col min="12289" max="12290" width="22.7109375" style="38" customWidth="1"/>
    <col min="12291" max="12291" width="13.5703125" style="38" customWidth="1"/>
    <col min="12292" max="12292" width="9.7109375" style="38" customWidth="1"/>
    <col min="12293" max="12293" width="9.5703125" style="38" customWidth="1"/>
    <col min="12294" max="12294" width="13.5703125" style="38" customWidth="1"/>
    <col min="12295" max="12544" width="9.140625" style="38"/>
    <col min="12545" max="12546" width="22.7109375" style="38" customWidth="1"/>
    <col min="12547" max="12547" width="13.5703125" style="38" customWidth="1"/>
    <col min="12548" max="12548" width="9.7109375" style="38" customWidth="1"/>
    <col min="12549" max="12549" width="9.5703125" style="38" customWidth="1"/>
    <col min="12550" max="12550" width="13.5703125" style="38" customWidth="1"/>
    <col min="12551" max="12800" width="9.140625" style="38"/>
    <col min="12801" max="12802" width="22.7109375" style="38" customWidth="1"/>
    <col min="12803" max="12803" width="13.5703125" style="38" customWidth="1"/>
    <col min="12804" max="12804" width="9.7109375" style="38" customWidth="1"/>
    <col min="12805" max="12805" width="9.5703125" style="38" customWidth="1"/>
    <col min="12806" max="12806" width="13.5703125" style="38" customWidth="1"/>
    <col min="12807" max="13056" width="9.140625" style="38"/>
    <col min="13057" max="13058" width="22.7109375" style="38" customWidth="1"/>
    <col min="13059" max="13059" width="13.5703125" style="38" customWidth="1"/>
    <col min="13060" max="13060" width="9.7109375" style="38" customWidth="1"/>
    <col min="13061" max="13061" width="9.5703125" style="38" customWidth="1"/>
    <col min="13062" max="13062" width="13.5703125" style="38" customWidth="1"/>
    <col min="13063" max="13312" width="9.140625" style="38"/>
    <col min="13313" max="13314" width="22.7109375" style="38" customWidth="1"/>
    <col min="13315" max="13315" width="13.5703125" style="38" customWidth="1"/>
    <col min="13316" max="13316" width="9.7109375" style="38" customWidth="1"/>
    <col min="13317" max="13317" width="9.5703125" style="38" customWidth="1"/>
    <col min="13318" max="13318" width="13.5703125" style="38" customWidth="1"/>
    <col min="13319" max="13568" width="9.140625" style="38"/>
    <col min="13569" max="13570" width="22.7109375" style="38" customWidth="1"/>
    <col min="13571" max="13571" width="13.5703125" style="38" customWidth="1"/>
    <col min="13572" max="13572" width="9.7109375" style="38" customWidth="1"/>
    <col min="13573" max="13573" width="9.5703125" style="38" customWidth="1"/>
    <col min="13574" max="13574" width="13.5703125" style="38" customWidth="1"/>
    <col min="13575" max="13824" width="9.140625" style="38"/>
    <col min="13825" max="13826" width="22.7109375" style="38" customWidth="1"/>
    <col min="13827" max="13827" width="13.5703125" style="38" customWidth="1"/>
    <col min="13828" max="13828" width="9.7109375" style="38" customWidth="1"/>
    <col min="13829" max="13829" width="9.5703125" style="38" customWidth="1"/>
    <col min="13830" max="13830" width="13.5703125" style="38" customWidth="1"/>
    <col min="13831" max="14080" width="9.140625" style="38"/>
    <col min="14081" max="14082" width="22.7109375" style="38" customWidth="1"/>
    <col min="14083" max="14083" width="13.5703125" style="38" customWidth="1"/>
    <col min="14084" max="14084" width="9.7109375" style="38" customWidth="1"/>
    <col min="14085" max="14085" width="9.5703125" style="38" customWidth="1"/>
    <col min="14086" max="14086" width="13.5703125" style="38" customWidth="1"/>
    <col min="14087" max="14336" width="9.140625" style="38"/>
    <col min="14337" max="14338" width="22.7109375" style="38" customWidth="1"/>
    <col min="14339" max="14339" width="13.5703125" style="38" customWidth="1"/>
    <col min="14340" max="14340" width="9.7109375" style="38" customWidth="1"/>
    <col min="14341" max="14341" width="9.5703125" style="38" customWidth="1"/>
    <col min="14342" max="14342" width="13.5703125" style="38" customWidth="1"/>
    <col min="14343" max="14592" width="9.140625" style="38"/>
    <col min="14593" max="14594" width="22.7109375" style="38" customWidth="1"/>
    <col min="14595" max="14595" width="13.5703125" style="38" customWidth="1"/>
    <col min="14596" max="14596" width="9.7109375" style="38" customWidth="1"/>
    <col min="14597" max="14597" width="9.5703125" style="38" customWidth="1"/>
    <col min="14598" max="14598" width="13.5703125" style="38" customWidth="1"/>
    <col min="14599" max="14848" width="9.140625" style="38"/>
    <col min="14849" max="14850" width="22.7109375" style="38" customWidth="1"/>
    <col min="14851" max="14851" width="13.5703125" style="38" customWidth="1"/>
    <col min="14852" max="14852" width="9.7109375" style="38" customWidth="1"/>
    <col min="14853" max="14853" width="9.5703125" style="38" customWidth="1"/>
    <col min="14854" max="14854" width="13.5703125" style="38" customWidth="1"/>
    <col min="14855" max="15104" width="9.140625" style="38"/>
    <col min="15105" max="15106" width="22.7109375" style="38" customWidth="1"/>
    <col min="15107" max="15107" width="13.5703125" style="38" customWidth="1"/>
    <col min="15108" max="15108" width="9.7109375" style="38" customWidth="1"/>
    <col min="15109" max="15109" width="9.5703125" style="38" customWidth="1"/>
    <col min="15110" max="15110" width="13.5703125" style="38" customWidth="1"/>
    <col min="15111" max="15360" width="9.140625" style="38"/>
    <col min="15361" max="15362" width="22.7109375" style="38" customWidth="1"/>
    <col min="15363" max="15363" width="13.5703125" style="38" customWidth="1"/>
    <col min="15364" max="15364" width="9.7109375" style="38" customWidth="1"/>
    <col min="15365" max="15365" width="9.5703125" style="38" customWidth="1"/>
    <col min="15366" max="15366" width="13.5703125" style="38" customWidth="1"/>
    <col min="15367" max="15616" width="9.140625" style="38"/>
    <col min="15617" max="15618" width="22.7109375" style="38" customWidth="1"/>
    <col min="15619" max="15619" width="13.5703125" style="38" customWidth="1"/>
    <col min="15620" max="15620" width="9.7109375" style="38" customWidth="1"/>
    <col min="15621" max="15621" width="9.5703125" style="38" customWidth="1"/>
    <col min="15622" max="15622" width="13.5703125" style="38" customWidth="1"/>
    <col min="15623" max="15872" width="9.140625" style="38"/>
    <col min="15873" max="15874" width="22.7109375" style="38" customWidth="1"/>
    <col min="15875" max="15875" width="13.5703125" style="38" customWidth="1"/>
    <col min="15876" max="15876" width="9.7109375" style="38" customWidth="1"/>
    <col min="15877" max="15877" width="9.5703125" style="38" customWidth="1"/>
    <col min="15878" max="15878" width="13.5703125" style="38" customWidth="1"/>
    <col min="15879" max="16128" width="9.140625" style="38"/>
    <col min="16129" max="16130" width="22.7109375" style="38" customWidth="1"/>
    <col min="16131" max="16131" width="13.5703125" style="38" customWidth="1"/>
    <col min="16132" max="16132" width="9.7109375" style="38" customWidth="1"/>
    <col min="16133" max="16133" width="9.5703125" style="38" customWidth="1"/>
    <col min="16134" max="16134" width="13.5703125" style="38" customWidth="1"/>
    <col min="16135" max="16384" width="9.140625" style="38"/>
  </cols>
  <sheetData>
    <row r="1" spans="1:44" x14ac:dyDescent="0.2">
      <c r="A1" s="71" t="s">
        <v>467</v>
      </c>
      <c r="B1" s="71"/>
    </row>
    <row r="2" spans="1:44" ht="15.95" customHeight="1" x14ac:dyDescent="0.2">
      <c r="A2" s="71"/>
      <c r="B2" s="71"/>
      <c r="C2" s="75" t="s">
        <v>472</v>
      </c>
      <c r="D2" s="75"/>
      <c r="E2" s="75"/>
      <c r="F2" s="75"/>
    </row>
    <row r="3" spans="1:44" ht="29.1" customHeight="1" x14ac:dyDescent="0.2">
      <c r="A3" s="71"/>
      <c r="B3" s="71"/>
      <c r="C3" s="32" t="s">
        <v>444</v>
      </c>
      <c r="D3" s="32" t="s">
        <v>445</v>
      </c>
      <c r="E3" s="32" t="s">
        <v>477</v>
      </c>
      <c r="F3" s="32" t="s">
        <v>478</v>
      </c>
    </row>
    <row r="4" spans="1:44" ht="17.100000000000001" customHeight="1" x14ac:dyDescent="0.2">
      <c r="A4" s="33" t="s">
        <v>4</v>
      </c>
      <c r="B4" s="34" t="s">
        <v>1</v>
      </c>
      <c r="C4" s="47">
        <v>2206</v>
      </c>
      <c r="D4" s="47">
        <v>3064040.5878726328</v>
      </c>
      <c r="E4" s="48">
        <v>5732.6405639501254</v>
      </c>
      <c r="F4" s="48">
        <v>17565043363.628242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7.100000000000001" customHeight="1" x14ac:dyDescent="0.2">
      <c r="A5" s="70" t="s">
        <v>5</v>
      </c>
      <c r="B5" s="34" t="s">
        <v>6</v>
      </c>
      <c r="C5" s="47">
        <v>551</v>
      </c>
      <c r="D5" s="47">
        <v>811814.02024873206</v>
      </c>
      <c r="E5" s="48">
        <v>5278.3960216668111</v>
      </c>
      <c r="F5" s="48">
        <v>4285075894.8142471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7.100000000000001" customHeight="1" x14ac:dyDescent="0.2">
      <c r="A6" s="70"/>
      <c r="B6" s="34" t="s">
        <v>7</v>
      </c>
      <c r="C6" s="47">
        <v>685</v>
      </c>
      <c r="D6" s="47">
        <v>876187.904503764</v>
      </c>
      <c r="E6" s="48">
        <v>5677.6471282758303</v>
      </c>
      <c r="F6" s="48">
        <v>4974685739.8358135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</row>
    <row r="7" spans="1:44" ht="17.100000000000001" customHeight="1" x14ac:dyDescent="0.2">
      <c r="A7" s="70"/>
      <c r="B7" s="34" t="s">
        <v>8</v>
      </c>
      <c r="C7" s="47">
        <v>573</v>
      </c>
      <c r="D7" s="47">
        <v>801954.47299922281</v>
      </c>
      <c r="E7" s="48">
        <v>5698.5434489552554</v>
      </c>
      <c r="F7" s="48">
        <v>4569972408.4700851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</row>
    <row r="8" spans="1:44" ht="17.100000000000001" customHeight="1" x14ac:dyDescent="0.2">
      <c r="A8" s="70"/>
      <c r="B8" s="34" t="s">
        <v>9</v>
      </c>
      <c r="C8" s="47">
        <v>397</v>
      </c>
      <c r="D8" s="47">
        <v>574084.190120921</v>
      </c>
      <c r="E8" s="48">
        <v>6506.5531933937937</v>
      </c>
      <c r="F8" s="48">
        <v>3735309320.5081682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</row>
    <row r="9" spans="1:44" ht="17.100000000000001" customHeight="1" x14ac:dyDescent="0.2">
      <c r="A9" s="70" t="s">
        <v>10</v>
      </c>
      <c r="B9" s="34" t="s">
        <v>11</v>
      </c>
      <c r="C9" s="47">
        <v>1519</v>
      </c>
      <c r="D9" s="47">
        <v>2030418.3924915036</v>
      </c>
      <c r="E9" s="48">
        <v>5610.32284358998</v>
      </c>
      <c r="F9" s="48">
        <v>11391302689.440329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</row>
    <row r="10" spans="1:44" ht="17.100000000000001" customHeight="1" x14ac:dyDescent="0.2">
      <c r="A10" s="70"/>
      <c r="B10" s="34" t="s">
        <v>12</v>
      </c>
      <c r="C10" s="47">
        <v>687</v>
      </c>
      <c r="D10" s="47">
        <v>1033622.1953811338</v>
      </c>
      <c r="E10" s="48">
        <v>5972.9180563034051</v>
      </c>
      <c r="F10" s="48">
        <v>6173740674.1879406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</row>
    <row r="11" spans="1:44" ht="17.100000000000001" customHeight="1" x14ac:dyDescent="0.2">
      <c r="A11" s="70" t="s">
        <v>13</v>
      </c>
      <c r="B11" s="34" t="s">
        <v>14</v>
      </c>
      <c r="C11" s="47">
        <v>380</v>
      </c>
      <c r="D11" s="47">
        <v>559364.47955344268</v>
      </c>
      <c r="E11" s="48">
        <v>5423.0553620253595</v>
      </c>
      <c r="F11" s="48">
        <v>3033464540.1688218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</row>
    <row r="12" spans="1:44" ht="30" customHeight="1" x14ac:dyDescent="0.2">
      <c r="A12" s="70"/>
      <c r="B12" s="34" t="s">
        <v>15</v>
      </c>
      <c r="C12" s="47">
        <v>713</v>
      </c>
      <c r="D12" s="47">
        <v>899753.82206071401</v>
      </c>
      <c r="E12" s="48">
        <v>5915.3049182384557</v>
      </c>
      <c r="F12" s="48">
        <v>5322318208.8395901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</row>
    <row r="13" spans="1:44" ht="17.100000000000001" customHeight="1" x14ac:dyDescent="0.2">
      <c r="A13" s="70"/>
      <c r="B13" s="34" t="s">
        <v>16</v>
      </c>
      <c r="C13" s="47">
        <v>665</v>
      </c>
      <c r="D13" s="47">
        <v>1009943.8401880999</v>
      </c>
      <c r="E13" s="48">
        <v>5957.5658522086933</v>
      </c>
      <c r="F13" s="48">
        <v>6016806934.9531374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</row>
    <row r="14" spans="1:44" ht="30" customHeight="1" x14ac:dyDescent="0.2">
      <c r="A14" s="70"/>
      <c r="B14" s="34" t="s">
        <v>17</v>
      </c>
      <c r="C14" s="47">
        <v>84</v>
      </c>
      <c r="D14" s="47">
        <v>122836.24422833275</v>
      </c>
      <c r="E14" s="48">
        <v>5404.9671440105158</v>
      </c>
      <c r="F14" s="48">
        <v>663925864.14778984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</row>
    <row r="15" spans="1:44" ht="30" customHeight="1" x14ac:dyDescent="0.2">
      <c r="A15" s="70"/>
      <c r="B15" s="34" t="s">
        <v>18</v>
      </c>
      <c r="C15" s="47">
        <v>171</v>
      </c>
      <c r="D15" s="47">
        <v>252449.54069528988</v>
      </c>
      <c r="E15" s="48">
        <v>4957.8674264895626</v>
      </c>
      <c r="F15" s="48">
        <v>1251611354.6454289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</row>
    <row r="16" spans="1:44" ht="30" customHeight="1" x14ac:dyDescent="0.2">
      <c r="A16" s="70"/>
      <c r="B16" s="34" t="s">
        <v>19</v>
      </c>
      <c r="C16" s="47">
        <v>193</v>
      </c>
      <c r="D16" s="47">
        <v>219692.66114676045</v>
      </c>
      <c r="E16" s="48">
        <v>5812.2854637393439</v>
      </c>
      <c r="F16" s="48">
        <v>1276916460.8735292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</row>
    <row r="17" spans="1:44" ht="17.100000000000001" customHeight="1" x14ac:dyDescent="0.2">
      <c r="A17" s="70" t="s">
        <v>20</v>
      </c>
      <c r="B17" s="34" t="s">
        <v>21</v>
      </c>
      <c r="C17" s="47">
        <v>277</v>
      </c>
      <c r="D17" s="47">
        <v>413787.45054904075</v>
      </c>
      <c r="E17" s="48">
        <v>5448.7509088733495</v>
      </c>
      <c r="F17" s="48">
        <v>2254624747.2594719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ht="17.100000000000001" customHeight="1" x14ac:dyDescent="0.2">
      <c r="A18" s="70"/>
      <c r="B18" s="34" t="s">
        <v>22</v>
      </c>
      <c r="C18" s="47">
        <v>500</v>
      </c>
      <c r="D18" s="47">
        <v>734649.31222317473</v>
      </c>
      <c r="E18" s="48">
        <v>5454.9074943013275</v>
      </c>
      <c r="F18" s="48">
        <v>4007444038.9295115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ht="30" customHeight="1" x14ac:dyDescent="0.2">
      <c r="A19" s="70"/>
      <c r="B19" s="34" t="s">
        <v>23</v>
      </c>
      <c r="C19" s="47">
        <v>907</v>
      </c>
      <c r="D19" s="47">
        <v>1214643.9283390609</v>
      </c>
      <c r="E19" s="48">
        <v>5914.2343212287351</v>
      </c>
      <c r="F19" s="48">
        <v>7183688809.0549698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ht="17.100000000000001" customHeight="1" x14ac:dyDescent="0.2">
      <c r="A20" s="70"/>
      <c r="B20" s="34" t="s">
        <v>24</v>
      </c>
      <c r="C20" s="47">
        <v>500</v>
      </c>
      <c r="D20" s="47">
        <v>668197.7542508787</v>
      </c>
      <c r="E20" s="48">
        <v>5811.9365567944233</v>
      </c>
      <c r="F20" s="48">
        <v>3883522955.098618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ht="17.100000000000001" customHeight="1" x14ac:dyDescent="0.2">
      <c r="A21" s="70"/>
      <c r="B21" s="34" t="s">
        <v>25</v>
      </c>
      <c r="C21" s="47">
        <v>22</v>
      </c>
      <c r="D21" s="47">
        <v>32762.142510480844</v>
      </c>
      <c r="E21" s="48">
        <v>7196.1964395423838</v>
      </c>
      <c r="F21" s="48">
        <v>235762813.28570244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ht="17.100000000000001" customHeight="1" x14ac:dyDescent="0.2">
      <c r="A22" s="70" t="s">
        <v>26</v>
      </c>
      <c r="B22" s="34" t="s">
        <v>27</v>
      </c>
      <c r="C22" s="47">
        <v>1839</v>
      </c>
      <c r="D22" s="47">
        <v>2530816.6129152593</v>
      </c>
      <c r="E22" s="48">
        <v>5738.1556032895642</v>
      </c>
      <c r="F22" s="48">
        <v>14522219528.298012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ht="17.100000000000001" customHeight="1" x14ac:dyDescent="0.2">
      <c r="A23" s="70"/>
      <c r="B23" s="34" t="s">
        <v>25</v>
      </c>
      <c r="C23" s="47">
        <v>367</v>
      </c>
      <c r="D23" s="47">
        <v>533223.97495737555</v>
      </c>
      <c r="E23" s="48">
        <v>5706.4647844717192</v>
      </c>
      <c r="F23" s="48">
        <v>3042823835.3302937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ht="17.100000000000001" customHeight="1" x14ac:dyDescent="0.2">
      <c r="A24" s="70" t="s">
        <v>28</v>
      </c>
      <c r="B24" s="34" t="s">
        <v>29</v>
      </c>
      <c r="C24" s="47">
        <v>472</v>
      </c>
      <c r="D24" s="47">
        <v>662343.68455697899</v>
      </c>
      <c r="E24" s="48">
        <v>5763.4652459792296</v>
      </c>
      <c r="F24" s="48">
        <v>3817394806.8379784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ht="30" customHeight="1" x14ac:dyDescent="0.2">
      <c r="A25" s="70"/>
      <c r="B25" s="34" t="s">
        <v>30</v>
      </c>
      <c r="C25" s="47">
        <v>436</v>
      </c>
      <c r="D25" s="47">
        <v>715574.62561509619</v>
      </c>
      <c r="E25" s="48">
        <v>5507.9808745744485</v>
      </c>
      <c r="F25" s="48">
        <v>3941371352.2187209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ht="17.100000000000001" customHeight="1" x14ac:dyDescent="0.2">
      <c r="A26" s="70"/>
      <c r="B26" s="34" t="s">
        <v>31</v>
      </c>
      <c r="C26" s="47">
        <v>766</v>
      </c>
      <c r="D26" s="47">
        <v>964668.53475345403</v>
      </c>
      <c r="E26" s="48">
        <v>5703.969826466855</v>
      </c>
      <c r="F26" s="48">
        <v>5502440214.7756948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ht="17.100000000000001" customHeight="1" x14ac:dyDescent="0.2">
      <c r="A27" s="70"/>
      <c r="B27" s="34" t="s">
        <v>32</v>
      </c>
      <c r="C27" s="47">
        <v>532</v>
      </c>
      <c r="D27" s="47">
        <v>721453.74294710869</v>
      </c>
      <c r="E27" s="48">
        <v>5965.5064955583866</v>
      </c>
      <c r="F27" s="48">
        <v>4303836989.7958879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ht="17.100000000000001" customHeight="1" x14ac:dyDescent="0.2">
      <c r="A28" s="70" t="s">
        <v>33</v>
      </c>
      <c r="B28" s="34" t="s">
        <v>34</v>
      </c>
      <c r="C28" s="47">
        <v>296</v>
      </c>
      <c r="D28" s="47">
        <v>297071.51180802262</v>
      </c>
      <c r="E28" s="48">
        <v>5900.7154650806679</v>
      </c>
      <c r="F28" s="48">
        <v>1752934463.9604933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">
      <c r="A29" s="70"/>
      <c r="B29" s="34" t="s">
        <v>35</v>
      </c>
      <c r="C29" s="47">
        <v>715</v>
      </c>
      <c r="D29" s="47">
        <v>696695.84809823579</v>
      </c>
      <c r="E29" s="48">
        <v>5651.1906103735146</v>
      </c>
      <c r="F29" s="48">
        <v>3937161035.0589623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ht="17.100000000000001" customHeight="1" x14ac:dyDescent="0.2">
      <c r="A30" s="70"/>
      <c r="B30" s="34" t="s">
        <v>36</v>
      </c>
      <c r="C30" s="47">
        <v>877</v>
      </c>
      <c r="D30" s="47">
        <v>1115986.4235108648</v>
      </c>
      <c r="E30" s="48">
        <v>5548.3178228737834</v>
      </c>
      <c r="F30" s="48">
        <v>6191847363.6505013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ht="17.100000000000001" customHeight="1" x14ac:dyDescent="0.2">
      <c r="A31" s="70"/>
      <c r="B31" s="34" t="s">
        <v>37</v>
      </c>
      <c r="C31" s="47">
        <v>318</v>
      </c>
      <c r="D31" s="47">
        <v>954286.80445551616</v>
      </c>
      <c r="E31" s="48">
        <v>5955.3380329940919</v>
      </c>
      <c r="F31" s="48">
        <v>5683100500.9583311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ht="17.100000000000001" customHeight="1" x14ac:dyDescent="0.2">
      <c r="A32" s="70" t="s">
        <v>38</v>
      </c>
      <c r="B32" s="34" t="s">
        <v>39</v>
      </c>
      <c r="C32" s="47">
        <v>1713</v>
      </c>
      <c r="D32" s="47">
        <v>2404244.5541097163</v>
      </c>
      <c r="E32" s="48">
        <v>5884.9949428499185</v>
      </c>
      <c r="F32" s="48">
        <v>14148967042.310139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ht="17.100000000000001" customHeight="1" x14ac:dyDescent="0.2">
      <c r="A33" s="70"/>
      <c r="B33" s="34" t="s">
        <v>40</v>
      </c>
      <c r="C33" s="47">
        <v>493</v>
      </c>
      <c r="D33" s="47">
        <v>659796.03376291739</v>
      </c>
      <c r="E33" s="48">
        <v>5177.4732591763686</v>
      </c>
      <c r="F33" s="48">
        <v>3416076321.3181334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ht="17.100000000000001" customHeight="1" x14ac:dyDescent="0.2">
      <c r="A34" s="70" t="s">
        <v>41</v>
      </c>
      <c r="B34" s="36" t="s">
        <v>42</v>
      </c>
      <c r="C34" s="47">
        <v>524</v>
      </c>
      <c r="D34" s="47">
        <v>686694.48521213338</v>
      </c>
      <c r="E34" s="48">
        <v>5842.9596061565971</v>
      </c>
      <c r="F34" s="48">
        <v>4012328138.864994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ht="17.100000000000001" customHeight="1" x14ac:dyDescent="0.2">
      <c r="A35" s="70"/>
      <c r="B35" s="36" t="s">
        <v>43</v>
      </c>
      <c r="C35" s="47">
        <v>432</v>
      </c>
      <c r="D35" s="47">
        <v>597003.67790493579</v>
      </c>
      <c r="E35" s="48">
        <v>5622.0947137508911</v>
      </c>
      <c r="F35" s="48">
        <v>3356411221.6391792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ht="17.100000000000001" customHeight="1" x14ac:dyDescent="0.2">
      <c r="A36" s="70"/>
      <c r="B36" s="36" t="s">
        <v>44</v>
      </c>
      <c r="C36" s="47">
        <v>594</v>
      </c>
      <c r="D36" s="47">
        <v>806242.68861937628</v>
      </c>
      <c r="E36" s="48">
        <v>5716.59538215049</v>
      </c>
      <c r="F36" s="48">
        <v>4608963230.6541214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ht="17.100000000000001" customHeight="1" x14ac:dyDescent="0.2">
      <c r="A37" s="70"/>
      <c r="B37" s="36" t="s">
        <v>45</v>
      </c>
      <c r="C37" s="47">
        <v>656</v>
      </c>
      <c r="D37" s="47">
        <v>974099.73613619397</v>
      </c>
      <c r="E37" s="48">
        <v>5735.9021516959065</v>
      </c>
      <c r="F37" s="48">
        <v>5587340772.4700098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ht="17.100000000000001" customHeight="1" x14ac:dyDescent="0.2">
      <c r="A38" s="70" t="s">
        <v>46</v>
      </c>
      <c r="B38" s="36" t="s">
        <v>42</v>
      </c>
      <c r="C38" s="47">
        <v>184</v>
      </c>
      <c r="D38" s="47">
        <v>230112.94613297572</v>
      </c>
      <c r="E38" s="48">
        <v>5933.8322493166388</v>
      </c>
      <c r="F38" s="48">
        <v>1365451620.7491138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ht="17.100000000000001" customHeight="1" x14ac:dyDescent="0.2">
      <c r="A39" s="70"/>
      <c r="B39" s="36" t="s">
        <v>43</v>
      </c>
      <c r="C39" s="47">
        <v>205</v>
      </c>
      <c r="D39" s="47">
        <v>277664.57030934538</v>
      </c>
      <c r="E39" s="48">
        <v>5862.1579482600537</v>
      </c>
      <c r="F39" s="48">
        <v>1627713567.7891414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ht="17.100000000000001" customHeight="1" x14ac:dyDescent="0.2">
      <c r="A40" s="70"/>
      <c r="B40" s="36" t="s">
        <v>44</v>
      </c>
      <c r="C40" s="47">
        <v>139</v>
      </c>
      <c r="D40" s="47">
        <v>183338.89305962497</v>
      </c>
      <c r="E40" s="48">
        <v>5693.1694749032031</v>
      </c>
      <c r="F40" s="48">
        <v>1043779389.5295995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ht="17.100000000000001" customHeight="1" x14ac:dyDescent="0.2">
      <c r="A41" s="70"/>
      <c r="B41" s="36" t="s">
        <v>45</v>
      </c>
      <c r="C41" s="47">
        <v>196</v>
      </c>
      <c r="D41" s="47">
        <v>273605.57731166191</v>
      </c>
      <c r="E41" s="48">
        <v>5569.1710221996163</v>
      </c>
      <c r="F41" s="48">
        <v>1523756252.6763043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ht="17.100000000000001" customHeight="1" x14ac:dyDescent="0.2">
      <c r="A42" s="70"/>
      <c r="B42" s="36" t="s">
        <v>47</v>
      </c>
      <c r="C42" s="47">
        <v>232</v>
      </c>
      <c r="D42" s="47">
        <v>318976.17630346061</v>
      </c>
      <c r="E42" s="48">
        <v>5668.2557008267568</v>
      </c>
      <c r="F42" s="48">
        <v>1808038529.7600112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ht="17.100000000000001" customHeight="1" x14ac:dyDescent="0.2">
      <c r="A43" s="70"/>
      <c r="B43" s="36" t="s">
        <v>48</v>
      </c>
      <c r="C43" s="47">
        <v>255</v>
      </c>
      <c r="D43" s="47">
        <v>352020.44357492932</v>
      </c>
      <c r="E43" s="48">
        <v>5814.2910870716005</v>
      </c>
      <c r="F43" s="48">
        <v>2046749327.5447028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ht="17.100000000000001" customHeight="1" x14ac:dyDescent="0.2">
      <c r="A44" s="70"/>
      <c r="B44" s="36" t="s">
        <v>49</v>
      </c>
      <c r="C44" s="47">
        <v>211</v>
      </c>
      <c r="D44" s="47">
        <v>284211.05389691738</v>
      </c>
      <c r="E44" s="48">
        <v>5734.1622832651628</v>
      </c>
      <c r="F44" s="48">
        <v>1629712305.7427461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ht="17.100000000000001" customHeight="1" x14ac:dyDescent="0.2">
      <c r="A45" s="70"/>
      <c r="B45" s="36" t="s">
        <v>50</v>
      </c>
      <c r="C45" s="47">
        <v>258</v>
      </c>
      <c r="D45" s="47">
        <v>342064.18886603025</v>
      </c>
      <c r="E45" s="48">
        <v>5734.2319623620697</v>
      </c>
      <c r="F45" s="48">
        <v>1961475404.9750462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ht="17.100000000000001" customHeight="1" x14ac:dyDescent="0.2">
      <c r="A46" s="70"/>
      <c r="B46" s="36" t="s">
        <v>51</v>
      </c>
      <c r="C46" s="47">
        <v>269</v>
      </c>
      <c r="D46" s="47">
        <v>371212.65740206314</v>
      </c>
      <c r="E46" s="48">
        <v>5539.3868040911775</v>
      </c>
      <c r="F46" s="48">
        <v>2056290495.9246078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ht="17.100000000000001" customHeight="1" x14ac:dyDescent="0.2">
      <c r="A47" s="70"/>
      <c r="B47" s="36" t="s">
        <v>52</v>
      </c>
      <c r="C47" s="47">
        <v>257</v>
      </c>
      <c r="D47" s="47">
        <v>430834.0810156287</v>
      </c>
      <c r="E47" s="48">
        <v>5807.5175089183522</v>
      </c>
      <c r="F47" s="48">
        <v>2502076468.9370117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ht="17.100000000000001" customHeight="1" x14ac:dyDescent="0.2">
      <c r="A48" s="70" t="s">
        <v>53</v>
      </c>
      <c r="B48" s="34" t="s">
        <v>11</v>
      </c>
      <c r="C48" s="47">
        <v>410</v>
      </c>
      <c r="D48" s="47">
        <v>583685.57960982411</v>
      </c>
      <c r="E48" s="48">
        <v>6770.7616446063403</v>
      </c>
      <c r="F48" s="48">
        <v>3951995934.9320178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ht="17.100000000000001" customHeight="1" x14ac:dyDescent="0.2">
      <c r="A49" s="70"/>
      <c r="B49" s="34" t="s">
        <v>12</v>
      </c>
      <c r="C49" s="47">
        <v>1796</v>
      </c>
      <c r="D49" s="47">
        <v>2480355.0082628145</v>
      </c>
      <c r="E49" s="48">
        <v>5488.3463791864806</v>
      </c>
      <c r="F49" s="48">
        <v>13613047428.696272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20.100000000000001" customHeight="1" x14ac:dyDescent="0.2">
      <c r="A50" s="70" t="s">
        <v>54</v>
      </c>
      <c r="B50" s="34" t="s">
        <v>11</v>
      </c>
      <c r="C50" s="47">
        <v>0</v>
      </c>
      <c r="D50" s="47">
        <v>0</v>
      </c>
      <c r="E50" s="48" t="s">
        <v>484</v>
      </c>
      <c r="F50" s="48" t="s">
        <v>484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20.100000000000001" customHeight="1" x14ac:dyDescent="0.2">
      <c r="A51" s="70"/>
      <c r="B51" s="34" t="s">
        <v>12</v>
      </c>
      <c r="C51" s="47">
        <v>2206</v>
      </c>
      <c r="D51" s="47">
        <v>3064040.5878726328</v>
      </c>
      <c r="E51" s="48">
        <v>5732.6405639501254</v>
      </c>
      <c r="F51" s="48">
        <v>17565043363.628242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ht="27.95" customHeight="1" x14ac:dyDescent="0.2">
      <c r="A52" s="70" t="s">
        <v>55</v>
      </c>
      <c r="B52" s="34" t="s">
        <v>11</v>
      </c>
      <c r="C52" s="47">
        <v>162</v>
      </c>
      <c r="D52" s="47">
        <v>212217.05616269153</v>
      </c>
      <c r="E52" s="48">
        <v>5533.7331343971946</v>
      </c>
      <c r="F52" s="48">
        <v>1174352555.3717165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ht="27.95" customHeight="1" x14ac:dyDescent="0.2">
      <c r="A53" s="70"/>
      <c r="B53" s="34" t="s">
        <v>12</v>
      </c>
      <c r="C53" s="47">
        <v>2044</v>
      </c>
      <c r="D53" s="47">
        <v>2851823.5317099453</v>
      </c>
      <c r="E53" s="48">
        <v>5747.4421632353778</v>
      </c>
      <c r="F53" s="48">
        <v>16390690808.256563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ht="27.95" customHeight="1" x14ac:dyDescent="0.2">
      <c r="A54" s="70" t="s">
        <v>56</v>
      </c>
      <c r="B54" s="34" t="s">
        <v>11</v>
      </c>
      <c r="C54" s="47">
        <v>2065</v>
      </c>
      <c r="D54" s="47">
        <v>2857603.5765435849</v>
      </c>
      <c r="E54" s="48">
        <v>5758.1060470851553</v>
      </c>
      <c r="F54" s="48">
        <v>16454384434.267784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ht="27.95" customHeight="1" x14ac:dyDescent="0.2">
      <c r="A55" s="70"/>
      <c r="B55" s="34" t="s">
        <v>12</v>
      </c>
      <c r="C55" s="47">
        <v>141</v>
      </c>
      <c r="D55" s="47">
        <v>206437.01132905175</v>
      </c>
      <c r="E55" s="48">
        <v>5380.1347065140926</v>
      </c>
      <c r="F55" s="48">
        <v>1110658929.3604743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ht="17.100000000000001" customHeight="1" x14ac:dyDescent="0.2">
      <c r="A56" s="70" t="s">
        <v>57</v>
      </c>
      <c r="B56" s="34" t="s">
        <v>58</v>
      </c>
      <c r="C56" s="47">
        <v>162</v>
      </c>
      <c r="D56" s="47">
        <v>212217.05616269153</v>
      </c>
      <c r="E56" s="48">
        <v>5533.7331343971946</v>
      </c>
      <c r="F56" s="48">
        <v>1174352555.3717165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ht="30" customHeight="1" x14ac:dyDescent="0.2">
      <c r="A57" s="70"/>
      <c r="B57" s="34" t="s">
        <v>59</v>
      </c>
      <c r="C57" s="47">
        <v>2044</v>
      </c>
      <c r="D57" s="47">
        <v>2851823.5317099453</v>
      </c>
      <c r="E57" s="48">
        <v>5747.4421632353778</v>
      </c>
      <c r="F57" s="48">
        <v>16390690808.256563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ht="30" customHeight="1" x14ac:dyDescent="0.2">
      <c r="A58" s="70"/>
      <c r="B58" s="34" t="s">
        <v>60</v>
      </c>
      <c r="C58" s="47">
        <v>0</v>
      </c>
      <c r="D58" s="47">
        <v>0</v>
      </c>
      <c r="E58" s="48" t="s">
        <v>484</v>
      </c>
      <c r="F58" s="48" t="s">
        <v>484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ht="45.95" customHeight="1" x14ac:dyDescent="0.2">
      <c r="A59" s="70"/>
      <c r="B59" s="34" t="s">
        <v>61</v>
      </c>
      <c r="C59" s="47">
        <v>0</v>
      </c>
      <c r="D59" s="47">
        <v>0</v>
      </c>
      <c r="E59" s="48" t="s">
        <v>484</v>
      </c>
      <c r="F59" s="48" t="s">
        <v>484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ht="20.100000000000001" customHeight="1" x14ac:dyDescent="0.2">
      <c r="A60" s="70" t="s">
        <v>62</v>
      </c>
      <c r="B60" s="34" t="s">
        <v>11</v>
      </c>
      <c r="C60" s="47">
        <v>0</v>
      </c>
      <c r="D60" s="47">
        <v>0</v>
      </c>
      <c r="E60" s="48" t="s">
        <v>484</v>
      </c>
      <c r="F60" s="48" t="s">
        <v>484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ht="20.100000000000001" customHeight="1" x14ac:dyDescent="0.2">
      <c r="A61" s="70"/>
      <c r="B61" s="34" t="s">
        <v>12</v>
      </c>
      <c r="C61" s="47">
        <v>2206</v>
      </c>
      <c r="D61" s="47">
        <v>3064040.5878726328</v>
      </c>
      <c r="E61" s="48">
        <v>5732.6405639501254</v>
      </c>
      <c r="F61" s="48">
        <v>17565043363.628242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ht="20.100000000000001" customHeight="1" x14ac:dyDescent="0.2">
      <c r="A62" s="70" t="s">
        <v>63</v>
      </c>
      <c r="B62" s="34" t="s">
        <v>11</v>
      </c>
      <c r="C62" s="47">
        <v>1570</v>
      </c>
      <c r="D62" s="47">
        <v>2146554.7331105913</v>
      </c>
      <c r="E62" s="48">
        <v>5779.5924099266931</v>
      </c>
      <c r="F62" s="48">
        <v>12406211442.978191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ht="20.100000000000001" customHeight="1" x14ac:dyDescent="0.2">
      <c r="A63" s="70"/>
      <c r="B63" s="34" t="s">
        <v>12</v>
      </c>
      <c r="C63" s="47">
        <v>636</v>
      </c>
      <c r="D63" s="47">
        <v>917485.85476204776</v>
      </c>
      <c r="E63" s="48">
        <v>5622.7917780684056</v>
      </c>
      <c r="F63" s="48">
        <v>5158831920.6501055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ht="20.100000000000001" customHeight="1" x14ac:dyDescent="0.2">
      <c r="A64" s="70" t="s">
        <v>64</v>
      </c>
      <c r="B64" s="34" t="s">
        <v>11</v>
      </c>
      <c r="C64" s="47">
        <v>199</v>
      </c>
      <c r="D64" s="47">
        <v>290255.42548347224</v>
      </c>
      <c r="E64" s="48">
        <v>6739.7822520852087</v>
      </c>
      <c r="F64" s="48">
        <v>1956258365.244947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ht="20.100000000000001" customHeight="1" x14ac:dyDescent="0.2">
      <c r="A65" s="70"/>
      <c r="B65" s="34" t="s">
        <v>12</v>
      </c>
      <c r="C65" s="47">
        <v>2007</v>
      </c>
      <c r="D65" s="47">
        <v>2773785.1623891657</v>
      </c>
      <c r="E65" s="48">
        <v>5627.2508808645098</v>
      </c>
      <c r="F65" s="48">
        <v>15608784998.383341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ht="17.100000000000001" customHeight="1" x14ac:dyDescent="0.2">
      <c r="A66" s="70" t="s">
        <v>65</v>
      </c>
      <c r="B66" s="34" t="s">
        <v>11</v>
      </c>
      <c r="C66" s="47">
        <v>1439</v>
      </c>
      <c r="D66" s="47">
        <v>1913305.3103817336</v>
      </c>
      <c r="E66" s="48">
        <v>5577.6037854295264</v>
      </c>
      <c r="F66" s="48">
        <v>10671658941.867573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ht="17.100000000000001" customHeight="1" x14ac:dyDescent="0.2">
      <c r="A67" s="70"/>
      <c r="B67" s="34" t="s">
        <v>12</v>
      </c>
      <c r="C67" s="47">
        <v>767</v>
      </c>
      <c r="D67" s="47">
        <v>1150735.2774908976</v>
      </c>
      <c r="E67" s="48">
        <v>5990.4172198416009</v>
      </c>
      <c r="F67" s="48">
        <v>6893384421.7606754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ht="17.100000000000001" customHeight="1" x14ac:dyDescent="0.2">
      <c r="A68" s="70" t="s">
        <v>66</v>
      </c>
      <c r="B68" s="34" t="s">
        <v>67</v>
      </c>
      <c r="C68" s="47">
        <v>745</v>
      </c>
      <c r="D68" s="47">
        <v>1035911.6680633815</v>
      </c>
      <c r="E68" s="48">
        <v>5873.6484898211656</v>
      </c>
      <c r="F68" s="48">
        <v>6084581004.7086048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ht="17.100000000000001" customHeight="1" x14ac:dyDescent="0.2">
      <c r="A69" s="70"/>
      <c r="B69" s="34" t="s">
        <v>68</v>
      </c>
      <c r="C69" s="47">
        <v>247</v>
      </c>
      <c r="D69" s="47">
        <v>337101.49187798495</v>
      </c>
      <c r="E69" s="48">
        <v>6095.4082982740028</v>
      </c>
      <c r="F69" s="48">
        <v>2054771230.9536159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ht="17.100000000000001" customHeight="1" x14ac:dyDescent="0.2">
      <c r="A70" s="70"/>
      <c r="B70" s="34" t="s">
        <v>69</v>
      </c>
      <c r="C70" s="47">
        <v>217</v>
      </c>
      <c r="D70" s="47">
        <v>293819.48533657257</v>
      </c>
      <c r="E70" s="48">
        <v>6386.1062616048939</v>
      </c>
      <c r="F70" s="48">
        <v>1876362455.0894134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ht="17.100000000000001" customHeight="1" x14ac:dyDescent="0.2">
      <c r="A71" s="70"/>
      <c r="B71" s="34" t="s">
        <v>70</v>
      </c>
      <c r="C71" s="47">
        <v>157</v>
      </c>
      <c r="D71" s="47">
        <v>234159.64393478504</v>
      </c>
      <c r="E71" s="48">
        <v>5796.9349363076108</v>
      </c>
      <c r="F71" s="48">
        <v>1357408220.598906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ht="17.100000000000001" customHeight="1" x14ac:dyDescent="0.2">
      <c r="A72" s="70"/>
      <c r="B72" s="34" t="s">
        <v>71</v>
      </c>
      <c r="C72" s="47">
        <v>243</v>
      </c>
      <c r="D72" s="47">
        <v>333548.54139591259</v>
      </c>
      <c r="E72" s="48">
        <v>5605.0245811825325</v>
      </c>
      <c r="F72" s="48">
        <v>1869547773.5416696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ht="17.100000000000001" customHeight="1" x14ac:dyDescent="0.2">
      <c r="A73" s="70"/>
      <c r="B73" s="34" t="s">
        <v>72</v>
      </c>
      <c r="C73" s="47">
        <v>282</v>
      </c>
      <c r="D73" s="47">
        <v>396432.38281931961</v>
      </c>
      <c r="E73" s="48">
        <v>4822.4192793026259</v>
      </c>
      <c r="F73" s="48">
        <v>1911763165.8477659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ht="17.100000000000001" customHeight="1" x14ac:dyDescent="0.2">
      <c r="A74" s="70"/>
      <c r="B74" s="34" t="s">
        <v>73</v>
      </c>
      <c r="C74" s="47">
        <v>315</v>
      </c>
      <c r="D74" s="47">
        <v>433067.37444468203</v>
      </c>
      <c r="E74" s="48">
        <v>5566.3613911793909</v>
      </c>
      <c r="F74" s="48">
        <v>2410609512.8883066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</sheetData>
  <mergeCells count="22">
    <mergeCell ref="A38:A47"/>
    <mergeCell ref="C2:F2"/>
    <mergeCell ref="A5:A8"/>
    <mergeCell ref="A9:A10"/>
    <mergeCell ref="A11:A16"/>
    <mergeCell ref="A17:A21"/>
    <mergeCell ref="A62:A63"/>
    <mergeCell ref="A64:A65"/>
    <mergeCell ref="A66:A67"/>
    <mergeCell ref="A68:A74"/>
    <mergeCell ref="A1:B3"/>
    <mergeCell ref="A48:A49"/>
    <mergeCell ref="A50:A51"/>
    <mergeCell ref="A52:A53"/>
    <mergeCell ref="A54:A55"/>
    <mergeCell ref="A56:A59"/>
    <mergeCell ref="A60:A61"/>
    <mergeCell ref="A22:A23"/>
    <mergeCell ref="A24:A27"/>
    <mergeCell ref="A28:A31"/>
    <mergeCell ref="A32:A33"/>
    <mergeCell ref="A34:A37"/>
  </mergeCells>
  <hyperlinks>
    <hyperlink ref="A1:B3" location="'Index'!A154" display="Vissza" xr:uid="{89317DF9-01CD-43A3-88E8-E278B89FEFB4}"/>
  </hyperlinks>
  <pageMargins left="0.75" right="0.75" top="1" bottom="1" header="0.5" footer="0.5"/>
  <pageSetup orientation="portrait" horizontalDpi="300" verticalDpi="300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1A316-1273-4BEC-B4BF-1DB3049AE502}">
  <sheetPr codeName="Munka14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38" customWidth="1"/>
    <col min="3" max="3" width="13.5703125" style="38" customWidth="1"/>
    <col min="4" max="4" width="9.7109375" style="38" customWidth="1"/>
    <col min="5" max="5" width="9.5703125" style="38" customWidth="1"/>
    <col min="6" max="6" width="13.5703125" style="38" customWidth="1"/>
    <col min="7" max="256" width="9.140625" style="38"/>
    <col min="257" max="258" width="22.7109375" style="38" customWidth="1"/>
    <col min="259" max="259" width="13.5703125" style="38" customWidth="1"/>
    <col min="260" max="260" width="9.7109375" style="38" customWidth="1"/>
    <col min="261" max="261" width="9.5703125" style="38" customWidth="1"/>
    <col min="262" max="262" width="13.5703125" style="38" customWidth="1"/>
    <col min="263" max="512" width="9.140625" style="38"/>
    <col min="513" max="514" width="22.7109375" style="38" customWidth="1"/>
    <col min="515" max="515" width="13.5703125" style="38" customWidth="1"/>
    <col min="516" max="516" width="9.7109375" style="38" customWidth="1"/>
    <col min="517" max="517" width="9.5703125" style="38" customWidth="1"/>
    <col min="518" max="518" width="13.5703125" style="38" customWidth="1"/>
    <col min="519" max="768" width="9.140625" style="38"/>
    <col min="769" max="770" width="22.7109375" style="38" customWidth="1"/>
    <col min="771" max="771" width="13.5703125" style="38" customWidth="1"/>
    <col min="772" max="772" width="9.7109375" style="38" customWidth="1"/>
    <col min="773" max="773" width="9.5703125" style="38" customWidth="1"/>
    <col min="774" max="774" width="13.5703125" style="38" customWidth="1"/>
    <col min="775" max="1024" width="9.140625" style="38"/>
    <col min="1025" max="1026" width="22.7109375" style="38" customWidth="1"/>
    <col min="1027" max="1027" width="13.5703125" style="38" customWidth="1"/>
    <col min="1028" max="1028" width="9.7109375" style="38" customWidth="1"/>
    <col min="1029" max="1029" width="9.5703125" style="38" customWidth="1"/>
    <col min="1030" max="1030" width="13.5703125" style="38" customWidth="1"/>
    <col min="1031" max="1280" width="9.140625" style="38"/>
    <col min="1281" max="1282" width="22.7109375" style="38" customWidth="1"/>
    <col min="1283" max="1283" width="13.5703125" style="38" customWidth="1"/>
    <col min="1284" max="1284" width="9.7109375" style="38" customWidth="1"/>
    <col min="1285" max="1285" width="9.5703125" style="38" customWidth="1"/>
    <col min="1286" max="1286" width="13.5703125" style="38" customWidth="1"/>
    <col min="1287" max="1536" width="9.140625" style="38"/>
    <col min="1537" max="1538" width="22.7109375" style="38" customWidth="1"/>
    <col min="1539" max="1539" width="13.5703125" style="38" customWidth="1"/>
    <col min="1540" max="1540" width="9.7109375" style="38" customWidth="1"/>
    <col min="1541" max="1541" width="9.5703125" style="38" customWidth="1"/>
    <col min="1542" max="1542" width="13.5703125" style="38" customWidth="1"/>
    <col min="1543" max="1792" width="9.140625" style="38"/>
    <col min="1793" max="1794" width="22.7109375" style="38" customWidth="1"/>
    <col min="1795" max="1795" width="13.5703125" style="38" customWidth="1"/>
    <col min="1796" max="1796" width="9.7109375" style="38" customWidth="1"/>
    <col min="1797" max="1797" width="9.5703125" style="38" customWidth="1"/>
    <col min="1798" max="1798" width="13.5703125" style="38" customWidth="1"/>
    <col min="1799" max="2048" width="9.140625" style="38"/>
    <col min="2049" max="2050" width="22.7109375" style="38" customWidth="1"/>
    <col min="2051" max="2051" width="13.5703125" style="38" customWidth="1"/>
    <col min="2052" max="2052" width="9.7109375" style="38" customWidth="1"/>
    <col min="2053" max="2053" width="9.5703125" style="38" customWidth="1"/>
    <col min="2054" max="2054" width="13.5703125" style="38" customWidth="1"/>
    <col min="2055" max="2304" width="9.140625" style="38"/>
    <col min="2305" max="2306" width="22.7109375" style="38" customWidth="1"/>
    <col min="2307" max="2307" width="13.5703125" style="38" customWidth="1"/>
    <col min="2308" max="2308" width="9.7109375" style="38" customWidth="1"/>
    <col min="2309" max="2309" width="9.5703125" style="38" customWidth="1"/>
    <col min="2310" max="2310" width="13.5703125" style="38" customWidth="1"/>
    <col min="2311" max="2560" width="9.140625" style="38"/>
    <col min="2561" max="2562" width="22.7109375" style="38" customWidth="1"/>
    <col min="2563" max="2563" width="13.5703125" style="38" customWidth="1"/>
    <col min="2564" max="2564" width="9.7109375" style="38" customWidth="1"/>
    <col min="2565" max="2565" width="9.5703125" style="38" customWidth="1"/>
    <col min="2566" max="2566" width="13.5703125" style="38" customWidth="1"/>
    <col min="2567" max="2816" width="9.140625" style="38"/>
    <col min="2817" max="2818" width="22.7109375" style="38" customWidth="1"/>
    <col min="2819" max="2819" width="13.5703125" style="38" customWidth="1"/>
    <col min="2820" max="2820" width="9.7109375" style="38" customWidth="1"/>
    <col min="2821" max="2821" width="9.5703125" style="38" customWidth="1"/>
    <col min="2822" max="2822" width="13.5703125" style="38" customWidth="1"/>
    <col min="2823" max="3072" width="9.140625" style="38"/>
    <col min="3073" max="3074" width="22.7109375" style="38" customWidth="1"/>
    <col min="3075" max="3075" width="13.5703125" style="38" customWidth="1"/>
    <col min="3076" max="3076" width="9.7109375" style="38" customWidth="1"/>
    <col min="3077" max="3077" width="9.5703125" style="38" customWidth="1"/>
    <col min="3078" max="3078" width="13.5703125" style="38" customWidth="1"/>
    <col min="3079" max="3328" width="9.140625" style="38"/>
    <col min="3329" max="3330" width="22.7109375" style="38" customWidth="1"/>
    <col min="3331" max="3331" width="13.5703125" style="38" customWidth="1"/>
    <col min="3332" max="3332" width="9.7109375" style="38" customWidth="1"/>
    <col min="3333" max="3333" width="9.5703125" style="38" customWidth="1"/>
    <col min="3334" max="3334" width="13.5703125" style="38" customWidth="1"/>
    <col min="3335" max="3584" width="9.140625" style="38"/>
    <col min="3585" max="3586" width="22.7109375" style="38" customWidth="1"/>
    <col min="3587" max="3587" width="13.5703125" style="38" customWidth="1"/>
    <col min="3588" max="3588" width="9.7109375" style="38" customWidth="1"/>
    <col min="3589" max="3589" width="9.5703125" style="38" customWidth="1"/>
    <col min="3590" max="3590" width="13.5703125" style="38" customWidth="1"/>
    <col min="3591" max="3840" width="9.140625" style="38"/>
    <col min="3841" max="3842" width="22.7109375" style="38" customWidth="1"/>
    <col min="3843" max="3843" width="13.5703125" style="38" customWidth="1"/>
    <col min="3844" max="3844" width="9.7109375" style="38" customWidth="1"/>
    <col min="3845" max="3845" width="9.5703125" style="38" customWidth="1"/>
    <col min="3846" max="3846" width="13.5703125" style="38" customWidth="1"/>
    <col min="3847" max="4096" width="9.140625" style="38"/>
    <col min="4097" max="4098" width="22.7109375" style="38" customWidth="1"/>
    <col min="4099" max="4099" width="13.5703125" style="38" customWidth="1"/>
    <col min="4100" max="4100" width="9.7109375" style="38" customWidth="1"/>
    <col min="4101" max="4101" width="9.5703125" style="38" customWidth="1"/>
    <col min="4102" max="4102" width="13.5703125" style="38" customWidth="1"/>
    <col min="4103" max="4352" width="9.140625" style="38"/>
    <col min="4353" max="4354" width="22.7109375" style="38" customWidth="1"/>
    <col min="4355" max="4355" width="13.5703125" style="38" customWidth="1"/>
    <col min="4356" max="4356" width="9.7109375" style="38" customWidth="1"/>
    <col min="4357" max="4357" width="9.5703125" style="38" customWidth="1"/>
    <col min="4358" max="4358" width="13.5703125" style="38" customWidth="1"/>
    <col min="4359" max="4608" width="9.140625" style="38"/>
    <col min="4609" max="4610" width="22.7109375" style="38" customWidth="1"/>
    <col min="4611" max="4611" width="13.5703125" style="38" customWidth="1"/>
    <col min="4612" max="4612" width="9.7109375" style="38" customWidth="1"/>
    <col min="4613" max="4613" width="9.5703125" style="38" customWidth="1"/>
    <col min="4614" max="4614" width="13.5703125" style="38" customWidth="1"/>
    <col min="4615" max="4864" width="9.140625" style="38"/>
    <col min="4865" max="4866" width="22.7109375" style="38" customWidth="1"/>
    <col min="4867" max="4867" width="13.5703125" style="38" customWidth="1"/>
    <col min="4868" max="4868" width="9.7109375" style="38" customWidth="1"/>
    <col min="4869" max="4869" width="9.5703125" style="38" customWidth="1"/>
    <col min="4870" max="4870" width="13.5703125" style="38" customWidth="1"/>
    <col min="4871" max="5120" width="9.140625" style="38"/>
    <col min="5121" max="5122" width="22.7109375" style="38" customWidth="1"/>
    <col min="5123" max="5123" width="13.5703125" style="38" customWidth="1"/>
    <col min="5124" max="5124" width="9.7109375" style="38" customWidth="1"/>
    <col min="5125" max="5125" width="9.5703125" style="38" customWidth="1"/>
    <col min="5126" max="5126" width="13.5703125" style="38" customWidth="1"/>
    <col min="5127" max="5376" width="9.140625" style="38"/>
    <col min="5377" max="5378" width="22.7109375" style="38" customWidth="1"/>
    <col min="5379" max="5379" width="13.5703125" style="38" customWidth="1"/>
    <col min="5380" max="5380" width="9.7109375" style="38" customWidth="1"/>
    <col min="5381" max="5381" width="9.5703125" style="38" customWidth="1"/>
    <col min="5382" max="5382" width="13.5703125" style="38" customWidth="1"/>
    <col min="5383" max="5632" width="9.140625" style="38"/>
    <col min="5633" max="5634" width="22.7109375" style="38" customWidth="1"/>
    <col min="5635" max="5635" width="13.5703125" style="38" customWidth="1"/>
    <col min="5636" max="5636" width="9.7109375" style="38" customWidth="1"/>
    <col min="5637" max="5637" width="9.5703125" style="38" customWidth="1"/>
    <col min="5638" max="5638" width="13.5703125" style="38" customWidth="1"/>
    <col min="5639" max="5888" width="9.140625" style="38"/>
    <col min="5889" max="5890" width="22.7109375" style="38" customWidth="1"/>
    <col min="5891" max="5891" width="13.5703125" style="38" customWidth="1"/>
    <col min="5892" max="5892" width="9.7109375" style="38" customWidth="1"/>
    <col min="5893" max="5893" width="9.5703125" style="38" customWidth="1"/>
    <col min="5894" max="5894" width="13.5703125" style="38" customWidth="1"/>
    <col min="5895" max="6144" width="9.140625" style="38"/>
    <col min="6145" max="6146" width="22.7109375" style="38" customWidth="1"/>
    <col min="6147" max="6147" width="13.5703125" style="38" customWidth="1"/>
    <col min="6148" max="6148" width="9.7109375" style="38" customWidth="1"/>
    <col min="6149" max="6149" width="9.5703125" style="38" customWidth="1"/>
    <col min="6150" max="6150" width="13.5703125" style="38" customWidth="1"/>
    <col min="6151" max="6400" width="9.140625" style="38"/>
    <col min="6401" max="6402" width="22.7109375" style="38" customWidth="1"/>
    <col min="6403" max="6403" width="13.5703125" style="38" customWidth="1"/>
    <col min="6404" max="6404" width="9.7109375" style="38" customWidth="1"/>
    <col min="6405" max="6405" width="9.5703125" style="38" customWidth="1"/>
    <col min="6406" max="6406" width="13.5703125" style="38" customWidth="1"/>
    <col min="6407" max="6656" width="9.140625" style="38"/>
    <col min="6657" max="6658" width="22.7109375" style="38" customWidth="1"/>
    <col min="6659" max="6659" width="13.5703125" style="38" customWidth="1"/>
    <col min="6660" max="6660" width="9.7109375" style="38" customWidth="1"/>
    <col min="6661" max="6661" width="9.5703125" style="38" customWidth="1"/>
    <col min="6662" max="6662" width="13.5703125" style="38" customWidth="1"/>
    <col min="6663" max="6912" width="9.140625" style="38"/>
    <col min="6913" max="6914" width="22.7109375" style="38" customWidth="1"/>
    <col min="6915" max="6915" width="13.5703125" style="38" customWidth="1"/>
    <col min="6916" max="6916" width="9.7109375" style="38" customWidth="1"/>
    <col min="6917" max="6917" width="9.5703125" style="38" customWidth="1"/>
    <col min="6918" max="6918" width="13.5703125" style="38" customWidth="1"/>
    <col min="6919" max="7168" width="9.140625" style="38"/>
    <col min="7169" max="7170" width="22.7109375" style="38" customWidth="1"/>
    <col min="7171" max="7171" width="13.5703125" style="38" customWidth="1"/>
    <col min="7172" max="7172" width="9.7109375" style="38" customWidth="1"/>
    <col min="7173" max="7173" width="9.5703125" style="38" customWidth="1"/>
    <col min="7174" max="7174" width="13.5703125" style="38" customWidth="1"/>
    <col min="7175" max="7424" width="9.140625" style="38"/>
    <col min="7425" max="7426" width="22.7109375" style="38" customWidth="1"/>
    <col min="7427" max="7427" width="13.5703125" style="38" customWidth="1"/>
    <col min="7428" max="7428" width="9.7109375" style="38" customWidth="1"/>
    <col min="7429" max="7429" width="9.5703125" style="38" customWidth="1"/>
    <col min="7430" max="7430" width="13.5703125" style="38" customWidth="1"/>
    <col min="7431" max="7680" width="9.140625" style="38"/>
    <col min="7681" max="7682" width="22.7109375" style="38" customWidth="1"/>
    <col min="7683" max="7683" width="13.5703125" style="38" customWidth="1"/>
    <col min="7684" max="7684" width="9.7109375" style="38" customWidth="1"/>
    <col min="7685" max="7685" width="9.5703125" style="38" customWidth="1"/>
    <col min="7686" max="7686" width="13.5703125" style="38" customWidth="1"/>
    <col min="7687" max="7936" width="9.140625" style="38"/>
    <col min="7937" max="7938" width="22.7109375" style="38" customWidth="1"/>
    <col min="7939" max="7939" width="13.5703125" style="38" customWidth="1"/>
    <col min="7940" max="7940" width="9.7109375" style="38" customWidth="1"/>
    <col min="7941" max="7941" width="9.5703125" style="38" customWidth="1"/>
    <col min="7942" max="7942" width="13.5703125" style="38" customWidth="1"/>
    <col min="7943" max="8192" width="9.140625" style="38"/>
    <col min="8193" max="8194" width="22.7109375" style="38" customWidth="1"/>
    <col min="8195" max="8195" width="13.5703125" style="38" customWidth="1"/>
    <col min="8196" max="8196" width="9.7109375" style="38" customWidth="1"/>
    <col min="8197" max="8197" width="9.5703125" style="38" customWidth="1"/>
    <col min="8198" max="8198" width="13.5703125" style="38" customWidth="1"/>
    <col min="8199" max="8448" width="9.140625" style="38"/>
    <col min="8449" max="8450" width="22.7109375" style="38" customWidth="1"/>
    <col min="8451" max="8451" width="13.5703125" style="38" customWidth="1"/>
    <col min="8452" max="8452" width="9.7109375" style="38" customWidth="1"/>
    <col min="8453" max="8453" width="9.5703125" style="38" customWidth="1"/>
    <col min="8454" max="8454" width="13.5703125" style="38" customWidth="1"/>
    <col min="8455" max="8704" width="9.140625" style="38"/>
    <col min="8705" max="8706" width="22.7109375" style="38" customWidth="1"/>
    <col min="8707" max="8707" width="13.5703125" style="38" customWidth="1"/>
    <col min="8708" max="8708" width="9.7109375" style="38" customWidth="1"/>
    <col min="8709" max="8709" width="9.5703125" style="38" customWidth="1"/>
    <col min="8710" max="8710" width="13.5703125" style="38" customWidth="1"/>
    <col min="8711" max="8960" width="9.140625" style="38"/>
    <col min="8961" max="8962" width="22.7109375" style="38" customWidth="1"/>
    <col min="8963" max="8963" width="13.5703125" style="38" customWidth="1"/>
    <col min="8964" max="8964" width="9.7109375" style="38" customWidth="1"/>
    <col min="8965" max="8965" width="9.5703125" style="38" customWidth="1"/>
    <col min="8966" max="8966" width="13.5703125" style="38" customWidth="1"/>
    <col min="8967" max="9216" width="9.140625" style="38"/>
    <col min="9217" max="9218" width="22.7109375" style="38" customWidth="1"/>
    <col min="9219" max="9219" width="13.5703125" style="38" customWidth="1"/>
    <col min="9220" max="9220" width="9.7109375" style="38" customWidth="1"/>
    <col min="9221" max="9221" width="9.5703125" style="38" customWidth="1"/>
    <col min="9222" max="9222" width="13.5703125" style="38" customWidth="1"/>
    <col min="9223" max="9472" width="9.140625" style="38"/>
    <col min="9473" max="9474" width="22.7109375" style="38" customWidth="1"/>
    <col min="9475" max="9475" width="13.5703125" style="38" customWidth="1"/>
    <col min="9476" max="9476" width="9.7109375" style="38" customWidth="1"/>
    <col min="9477" max="9477" width="9.5703125" style="38" customWidth="1"/>
    <col min="9478" max="9478" width="13.5703125" style="38" customWidth="1"/>
    <col min="9479" max="9728" width="9.140625" style="38"/>
    <col min="9729" max="9730" width="22.7109375" style="38" customWidth="1"/>
    <col min="9731" max="9731" width="13.5703125" style="38" customWidth="1"/>
    <col min="9732" max="9732" width="9.7109375" style="38" customWidth="1"/>
    <col min="9733" max="9733" width="9.5703125" style="38" customWidth="1"/>
    <col min="9734" max="9734" width="13.5703125" style="38" customWidth="1"/>
    <col min="9735" max="9984" width="9.140625" style="38"/>
    <col min="9985" max="9986" width="22.7109375" style="38" customWidth="1"/>
    <col min="9987" max="9987" width="13.5703125" style="38" customWidth="1"/>
    <col min="9988" max="9988" width="9.7109375" style="38" customWidth="1"/>
    <col min="9989" max="9989" width="9.5703125" style="38" customWidth="1"/>
    <col min="9990" max="9990" width="13.5703125" style="38" customWidth="1"/>
    <col min="9991" max="10240" width="9.140625" style="38"/>
    <col min="10241" max="10242" width="22.7109375" style="38" customWidth="1"/>
    <col min="10243" max="10243" width="13.5703125" style="38" customWidth="1"/>
    <col min="10244" max="10244" width="9.7109375" style="38" customWidth="1"/>
    <col min="10245" max="10245" width="9.5703125" style="38" customWidth="1"/>
    <col min="10246" max="10246" width="13.5703125" style="38" customWidth="1"/>
    <col min="10247" max="10496" width="9.140625" style="38"/>
    <col min="10497" max="10498" width="22.7109375" style="38" customWidth="1"/>
    <col min="10499" max="10499" width="13.5703125" style="38" customWidth="1"/>
    <col min="10500" max="10500" width="9.7109375" style="38" customWidth="1"/>
    <col min="10501" max="10501" width="9.5703125" style="38" customWidth="1"/>
    <col min="10502" max="10502" width="13.5703125" style="38" customWidth="1"/>
    <col min="10503" max="10752" width="9.140625" style="38"/>
    <col min="10753" max="10754" width="22.7109375" style="38" customWidth="1"/>
    <col min="10755" max="10755" width="13.5703125" style="38" customWidth="1"/>
    <col min="10756" max="10756" width="9.7109375" style="38" customWidth="1"/>
    <col min="10757" max="10757" width="9.5703125" style="38" customWidth="1"/>
    <col min="10758" max="10758" width="13.5703125" style="38" customWidth="1"/>
    <col min="10759" max="11008" width="9.140625" style="38"/>
    <col min="11009" max="11010" width="22.7109375" style="38" customWidth="1"/>
    <col min="11011" max="11011" width="13.5703125" style="38" customWidth="1"/>
    <col min="11012" max="11012" width="9.7109375" style="38" customWidth="1"/>
    <col min="11013" max="11013" width="9.5703125" style="38" customWidth="1"/>
    <col min="11014" max="11014" width="13.5703125" style="38" customWidth="1"/>
    <col min="11015" max="11264" width="9.140625" style="38"/>
    <col min="11265" max="11266" width="22.7109375" style="38" customWidth="1"/>
    <col min="11267" max="11267" width="13.5703125" style="38" customWidth="1"/>
    <col min="11268" max="11268" width="9.7109375" style="38" customWidth="1"/>
    <col min="11269" max="11269" width="9.5703125" style="38" customWidth="1"/>
    <col min="11270" max="11270" width="13.5703125" style="38" customWidth="1"/>
    <col min="11271" max="11520" width="9.140625" style="38"/>
    <col min="11521" max="11522" width="22.7109375" style="38" customWidth="1"/>
    <col min="11523" max="11523" width="13.5703125" style="38" customWidth="1"/>
    <col min="11524" max="11524" width="9.7109375" style="38" customWidth="1"/>
    <col min="11525" max="11525" width="9.5703125" style="38" customWidth="1"/>
    <col min="11526" max="11526" width="13.5703125" style="38" customWidth="1"/>
    <col min="11527" max="11776" width="9.140625" style="38"/>
    <col min="11777" max="11778" width="22.7109375" style="38" customWidth="1"/>
    <col min="11779" max="11779" width="13.5703125" style="38" customWidth="1"/>
    <col min="11780" max="11780" width="9.7109375" style="38" customWidth="1"/>
    <col min="11781" max="11781" width="9.5703125" style="38" customWidth="1"/>
    <col min="11782" max="11782" width="13.5703125" style="38" customWidth="1"/>
    <col min="11783" max="12032" width="9.140625" style="38"/>
    <col min="12033" max="12034" width="22.7109375" style="38" customWidth="1"/>
    <col min="12035" max="12035" width="13.5703125" style="38" customWidth="1"/>
    <col min="12036" max="12036" width="9.7109375" style="38" customWidth="1"/>
    <col min="12037" max="12037" width="9.5703125" style="38" customWidth="1"/>
    <col min="12038" max="12038" width="13.5703125" style="38" customWidth="1"/>
    <col min="12039" max="12288" width="9.140625" style="38"/>
    <col min="12289" max="12290" width="22.7109375" style="38" customWidth="1"/>
    <col min="12291" max="12291" width="13.5703125" style="38" customWidth="1"/>
    <col min="12292" max="12292" width="9.7109375" style="38" customWidth="1"/>
    <col min="12293" max="12293" width="9.5703125" style="38" customWidth="1"/>
    <col min="12294" max="12294" width="13.5703125" style="38" customWidth="1"/>
    <col min="12295" max="12544" width="9.140625" style="38"/>
    <col min="12545" max="12546" width="22.7109375" style="38" customWidth="1"/>
    <col min="12547" max="12547" width="13.5703125" style="38" customWidth="1"/>
    <col min="12548" max="12548" width="9.7109375" style="38" customWidth="1"/>
    <col min="12549" max="12549" width="9.5703125" style="38" customWidth="1"/>
    <col min="12550" max="12550" width="13.5703125" style="38" customWidth="1"/>
    <col min="12551" max="12800" width="9.140625" style="38"/>
    <col min="12801" max="12802" width="22.7109375" style="38" customWidth="1"/>
    <col min="12803" max="12803" width="13.5703125" style="38" customWidth="1"/>
    <col min="12804" max="12804" width="9.7109375" style="38" customWidth="1"/>
    <col min="12805" max="12805" width="9.5703125" style="38" customWidth="1"/>
    <col min="12806" max="12806" width="13.5703125" style="38" customWidth="1"/>
    <col min="12807" max="13056" width="9.140625" style="38"/>
    <col min="13057" max="13058" width="22.7109375" style="38" customWidth="1"/>
    <col min="13059" max="13059" width="13.5703125" style="38" customWidth="1"/>
    <col min="13060" max="13060" width="9.7109375" style="38" customWidth="1"/>
    <col min="13061" max="13061" width="9.5703125" style="38" customWidth="1"/>
    <col min="13062" max="13062" width="13.5703125" style="38" customWidth="1"/>
    <col min="13063" max="13312" width="9.140625" style="38"/>
    <col min="13313" max="13314" width="22.7109375" style="38" customWidth="1"/>
    <col min="13315" max="13315" width="13.5703125" style="38" customWidth="1"/>
    <col min="13316" max="13316" width="9.7109375" style="38" customWidth="1"/>
    <col min="13317" max="13317" width="9.5703125" style="38" customWidth="1"/>
    <col min="13318" max="13318" width="13.5703125" style="38" customWidth="1"/>
    <col min="13319" max="13568" width="9.140625" style="38"/>
    <col min="13569" max="13570" width="22.7109375" style="38" customWidth="1"/>
    <col min="13571" max="13571" width="13.5703125" style="38" customWidth="1"/>
    <col min="13572" max="13572" width="9.7109375" style="38" customWidth="1"/>
    <col min="13573" max="13573" width="9.5703125" style="38" customWidth="1"/>
    <col min="13574" max="13574" width="13.5703125" style="38" customWidth="1"/>
    <col min="13575" max="13824" width="9.140625" style="38"/>
    <col min="13825" max="13826" width="22.7109375" style="38" customWidth="1"/>
    <col min="13827" max="13827" width="13.5703125" style="38" customWidth="1"/>
    <col min="13828" max="13828" width="9.7109375" style="38" customWidth="1"/>
    <col min="13829" max="13829" width="9.5703125" style="38" customWidth="1"/>
    <col min="13830" max="13830" width="13.5703125" style="38" customWidth="1"/>
    <col min="13831" max="14080" width="9.140625" style="38"/>
    <col min="14081" max="14082" width="22.7109375" style="38" customWidth="1"/>
    <col min="14083" max="14083" width="13.5703125" style="38" customWidth="1"/>
    <col min="14084" max="14084" width="9.7109375" style="38" customWidth="1"/>
    <col min="14085" max="14085" width="9.5703125" style="38" customWidth="1"/>
    <col min="14086" max="14086" width="13.5703125" style="38" customWidth="1"/>
    <col min="14087" max="14336" width="9.140625" style="38"/>
    <col min="14337" max="14338" width="22.7109375" style="38" customWidth="1"/>
    <col min="14339" max="14339" width="13.5703125" style="38" customWidth="1"/>
    <col min="14340" max="14340" width="9.7109375" style="38" customWidth="1"/>
    <col min="14341" max="14341" width="9.5703125" style="38" customWidth="1"/>
    <col min="14342" max="14342" width="13.5703125" style="38" customWidth="1"/>
    <col min="14343" max="14592" width="9.140625" style="38"/>
    <col min="14593" max="14594" width="22.7109375" style="38" customWidth="1"/>
    <col min="14595" max="14595" width="13.5703125" style="38" customWidth="1"/>
    <col min="14596" max="14596" width="9.7109375" style="38" customWidth="1"/>
    <col min="14597" max="14597" width="9.5703125" style="38" customWidth="1"/>
    <col min="14598" max="14598" width="13.5703125" style="38" customWidth="1"/>
    <col min="14599" max="14848" width="9.140625" style="38"/>
    <col min="14849" max="14850" width="22.7109375" style="38" customWidth="1"/>
    <col min="14851" max="14851" width="13.5703125" style="38" customWidth="1"/>
    <col min="14852" max="14852" width="9.7109375" style="38" customWidth="1"/>
    <col min="14853" max="14853" width="9.5703125" style="38" customWidth="1"/>
    <col min="14854" max="14854" width="13.5703125" style="38" customWidth="1"/>
    <col min="14855" max="15104" width="9.140625" style="38"/>
    <col min="15105" max="15106" width="22.7109375" style="38" customWidth="1"/>
    <col min="15107" max="15107" width="13.5703125" style="38" customWidth="1"/>
    <col min="15108" max="15108" width="9.7109375" style="38" customWidth="1"/>
    <col min="15109" max="15109" width="9.5703125" style="38" customWidth="1"/>
    <col min="15110" max="15110" width="13.5703125" style="38" customWidth="1"/>
    <col min="15111" max="15360" width="9.140625" style="38"/>
    <col min="15361" max="15362" width="22.7109375" style="38" customWidth="1"/>
    <col min="15363" max="15363" width="13.5703125" style="38" customWidth="1"/>
    <col min="15364" max="15364" width="9.7109375" style="38" customWidth="1"/>
    <col min="15365" max="15365" width="9.5703125" style="38" customWidth="1"/>
    <col min="15366" max="15366" width="13.5703125" style="38" customWidth="1"/>
    <col min="15367" max="15616" width="9.140625" style="38"/>
    <col min="15617" max="15618" width="22.7109375" style="38" customWidth="1"/>
    <col min="15619" max="15619" width="13.5703125" style="38" customWidth="1"/>
    <col min="15620" max="15620" width="9.7109375" style="38" customWidth="1"/>
    <col min="15621" max="15621" width="9.5703125" style="38" customWidth="1"/>
    <col min="15622" max="15622" width="13.5703125" style="38" customWidth="1"/>
    <col min="15623" max="15872" width="9.140625" style="38"/>
    <col min="15873" max="15874" width="22.7109375" style="38" customWidth="1"/>
    <col min="15875" max="15875" width="13.5703125" style="38" customWidth="1"/>
    <col min="15876" max="15876" width="9.7109375" style="38" customWidth="1"/>
    <col min="15877" max="15877" width="9.5703125" style="38" customWidth="1"/>
    <col min="15878" max="15878" width="13.5703125" style="38" customWidth="1"/>
    <col min="15879" max="16128" width="9.140625" style="38"/>
    <col min="16129" max="16130" width="22.7109375" style="38" customWidth="1"/>
    <col min="16131" max="16131" width="13.5703125" style="38" customWidth="1"/>
    <col min="16132" max="16132" width="9.7109375" style="38" customWidth="1"/>
    <col min="16133" max="16133" width="9.5703125" style="38" customWidth="1"/>
    <col min="16134" max="16134" width="13.5703125" style="38" customWidth="1"/>
    <col min="16135" max="16384" width="9.140625" style="38"/>
  </cols>
  <sheetData>
    <row r="1" spans="1:44" x14ac:dyDescent="0.2">
      <c r="A1" s="71" t="s">
        <v>467</v>
      </c>
      <c r="B1" s="71"/>
    </row>
    <row r="2" spans="1:44" ht="15.95" customHeight="1" x14ac:dyDescent="0.2">
      <c r="A2" s="71"/>
      <c r="B2" s="71"/>
      <c r="C2" s="75" t="s">
        <v>473</v>
      </c>
      <c r="D2" s="75"/>
      <c r="E2" s="75"/>
      <c r="F2" s="75"/>
    </row>
    <row r="3" spans="1:44" ht="29.1" customHeight="1" x14ac:dyDescent="0.2">
      <c r="A3" s="71"/>
      <c r="B3" s="71"/>
      <c r="C3" s="32" t="s">
        <v>444</v>
      </c>
      <c r="D3" s="32" t="s">
        <v>445</v>
      </c>
      <c r="E3" s="32" t="s">
        <v>477</v>
      </c>
      <c r="F3" s="32" t="s">
        <v>478</v>
      </c>
    </row>
    <row r="4" spans="1:44" ht="17.100000000000001" customHeight="1" x14ac:dyDescent="0.2">
      <c r="A4" s="33" t="s">
        <v>4</v>
      </c>
      <c r="B4" s="34" t="s">
        <v>1</v>
      </c>
      <c r="C4" s="47">
        <v>2574</v>
      </c>
      <c r="D4" s="47">
        <v>3422889.8524816087</v>
      </c>
      <c r="E4" s="48">
        <v>5454.9537924669467</v>
      </c>
      <c r="F4" s="48">
        <v>18671705981.99118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7.100000000000001" customHeight="1" x14ac:dyDescent="0.2">
      <c r="A5" s="70" t="s">
        <v>5</v>
      </c>
      <c r="B5" s="34" t="s">
        <v>6</v>
      </c>
      <c r="C5" s="47">
        <v>851</v>
      </c>
      <c r="D5" s="47">
        <v>1137025.8875786723</v>
      </c>
      <c r="E5" s="48">
        <v>5096.8894113084243</v>
      </c>
      <c r="F5" s="48">
        <v>5795295206.7832975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7.100000000000001" customHeight="1" x14ac:dyDescent="0.2">
      <c r="A6" s="70"/>
      <c r="B6" s="34" t="s">
        <v>7</v>
      </c>
      <c r="C6" s="47">
        <v>787</v>
      </c>
      <c r="D6" s="47">
        <v>970676.57784421369</v>
      </c>
      <c r="E6" s="48">
        <v>5388.2236208930262</v>
      </c>
      <c r="F6" s="48">
        <v>5230222464.9878006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</row>
    <row r="7" spans="1:44" ht="17.100000000000001" customHeight="1" x14ac:dyDescent="0.2">
      <c r="A7" s="70"/>
      <c r="B7" s="34" t="s">
        <v>8</v>
      </c>
      <c r="C7" s="47">
        <v>553</v>
      </c>
      <c r="D7" s="47">
        <v>762070.65910150693</v>
      </c>
      <c r="E7" s="48">
        <v>5696.0393009823438</v>
      </c>
      <c r="F7" s="48">
        <v>4340784424.3677015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</row>
    <row r="8" spans="1:44" ht="17.100000000000001" customHeight="1" x14ac:dyDescent="0.2">
      <c r="A8" s="70"/>
      <c r="B8" s="34" t="s">
        <v>9</v>
      </c>
      <c r="C8" s="47">
        <v>383</v>
      </c>
      <c r="D8" s="47">
        <v>553116.72795722296</v>
      </c>
      <c r="E8" s="48">
        <v>5975.9608031743719</v>
      </c>
      <c r="F8" s="48">
        <v>3305403885.8524265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</row>
    <row r="9" spans="1:44" ht="17.100000000000001" customHeight="1" x14ac:dyDescent="0.2">
      <c r="A9" s="70" t="s">
        <v>10</v>
      </c>
      <c r="B9" s="34" t="s">
        <v>11</v>
      </c>
      <c r="C9" s="47">
        <v>1938</v>
      </c>
      <c r="D9" s="47">
        <v>2466610.1513791392</v>
      </c>
      <c r="E9" s="48">
        <v>5365.2890747283127</v>
      </c>
      <c r="F9" s="48">
        <v>13234076496.808445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</row>
    <row r="10" spans="1:44" ht="17.100000000000001" customHeight="1" x14ac:dyDescent="0.2">
      <c r="A10" s="70"/>
      <c r="B10" s="34" t="s">
        <v>12</v>
      </c>
      <c r="C10" s="47">
        <v>636</v>
      </c>
      <c r="D10" s="47">
        <v>956279.70110247564</v>
      </c>
      <c r="E10" s="48">
        <v>5686.2333048728715</v>
      </c>
      <c r="F10" s="48">
        <v>5437629485.1827717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</row>
    <row r="11" spans="1:44" ht="17.100000000000001" customHeight="1" x14ac:dyDescent="0.2">
      <c r="A11" s="70" t="s">
        <v>13</v>
      </c>
      <c r="B11" s="34" t="s">
        <v>14</v>
      </c>
      <c r="C11" s="47">
        <v>386</v>
      </c>
      <c r="D11" s="47">
        <v>534309.29546187632</v>
      </c>
      <c r="E11" s="48">
        <v>5255.0869027186272</v>
      </c>
      <c r="F11" s="48">
        <v>2807841780.5825233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</row>
    <row r="12" spans="1:44" ht="30" customHeight="1" x14ac:dyDescent="0.2">
      <c r="A12" s="70"/>
      <c r="B12" s="34" t="s">
        <v>15</v>
      </c>
      <c r="C12" s="47">
        <v>685</v>
      </c>
      <c r="D12" s="47">
        <v>848924.44396676426</v>
      </c>
      <c r="E12" s="48">
        <v>5740.2586558459661</v>
      </c>
      <c r="F12" s="48">
        <v>4873045887.6394424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</row>
    <row r="13" spans="1:44" ht="17.100000000000001" customHeight="1" x14ac:dyDescent="0.2">
      <c r="A13" s="70"/>
      <c r="B13" s="34" t="s">
        <v>16</v>
      </c>
      <c r="C13" s="47">
        <v>610</v>
      </c>
      <c r="D13" s="47">
        <v>928128.27407299588</v>
      </c>
      <c r="E13" s="48">
        <v>5668.0162869073747</v>
      </c>
      <c r="F13" s="48">
        <v>5260646173.7849722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</row>
    <row r="14" spans="1:44" ht="30" customHeight="1" x14ac:dyDescent="0.2">
      <c r="A14" s="70"/>
      <c r="B14" s="34" t="s">
        <v>17</v>
      </c>
      <c r="C14" s="47">
        <v>194</v>
      </c>
      <c r="D14" s="47">
        <v>247550.11380609212</v>
      </c>
      <c r="E14" s="48">
        <v>5195.2991339336822</v>
      </c>
      <c r="F14" s="48">
        <v>1286096891.861975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</row>
    <row r="15" spans="1:44" ht="30" customHeight="1" x14ac:dyDescent="0.2">
      <c r="A15" s="70"/>
      <c r="B15" s="34" t="s">
        <v>18</v>
      </c>
      <c r="C15" s="47">
        <v>465</v>
      </c>
      <c r="D15" s="47">
        <v>602716.59211679583</v>
      </c>
      <c r="E15" s="48">
        <v>4956.64706310567</v>
      </c>
      <c r="F15" s="48">
        <v>2987453426.2007742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</row>
    <row r="16" spans="1:44" ht="30" customHeight="1" x14ac:dyDescent="0.2">
      <c r="A16" s="70"/>
      <c r="B16" s="34" t="s">
        <v>19</v>
      </c>
      <c r="C16" s="47">
        <v>234</v>
      </c>
      <c r="D16" s="47">
        <v>261261.13305709005</v>
      </c>
      <c r="E16" s="48">
        <v>5575.3483301445895</v>
      </c>
      <c r="F16" s="48">
        <v>1456621821.9215305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</row>
    <row r="17" spans="1:44" ht="17.100000000000001" customHeight="1" x14ac:dyDescent="0.2">
      <c r="A17" s="70" t="s">
        <v>20</v>
      </c>
      <c r="B17" s="34" t="s">
        <v>21</v>
      </c>
      <c r="C17" s="47">
        <v>308</v>
      </c>
      <c r="D17" s="47">
        <v>440422.10208921862</v>
      </c>
      <c r="E17" s="48">
        <v>5229.5144628026228</v>
      </c>
      <c r="F17" s="48">
        <v>2303193752.613502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ht="17.100000000000001" customHeight="1" x14ac:dyDescent="0.2">
      <c r="A18" s="70"/>
      <c r="B18" s="34" t="s">
        <v>22</v>
      </c>
      <c r="C18" s="47">
        <v>561</v>
      </c>
      <c r="D18" s="47">
        <v>771035.84062547039</v>
      </c>
      <c r="E18" s="48">
        <v>5239.0316138658727</v>
      </c>
      <c r="F18" s="48">
        <v>4039481144.4604878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ht="30" customHeight="1" x14ac:dyDescent="0.2">
      <c r="A19" s="70"/>
      <c r="B19" s="34" t="s">
        <v>23</v>
      </c>
      <c r="C19" s="47">
        <v>1039</v>
      </c>
      <c r="D19" s="47">
        <v>1346006.1983272892</v>
      </c>
      <c r="E19" s="48">
        <v>5641.8307156801948</v>
      </c>
      <c r="F19" s="48">
        <v>7593939113.2188282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ht="17.100000000000001" customHeight="1" x14ac:dyDescent="0.2">
      <c r="A20" s="70"/>
      <c r="B20" s="34" t="s">
        <v>24</v>
      </c>
      <c r="C20" s="47">
        <v>640</v>
      </c>
      <c r="D20" s="47">
        <v>828633.83618392178</v>
      </c>
      <c r="E20" s="48">
        <v>5471.9595089900649</v>
      </c>
      <c r="F20" s="48">
        <v>4534250799.3775263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ht="17.100000000000001" customHeight="1" x14ac:dyDescent="0.2">
      <c r="A21" s="70"/>
      <c r="B21" s="34" t="s">
        <v>25</v>
      </c>
      <c r="C21" s="47">
        <v>26</v>
      </c>
      <c r="D21" s="47">
        <v>36791.875255711071</v>
      </c>
      <c r="E21" s="48">
        <v>5458.8457621406187</v>
      </c>
      <c r="F21" s="48">
        <v>200841172.32084468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ht="17.100000000000001" customHeight="1" x14ac:dyDescent="0.2">
      <c r="A22" s="70" t="s">
        <v>26</v>
      </c>
      <c r="B22" s="34" t="s">
        <v>27</v>
      </c>
      <c r="C22" s="47">
        <v>2197</v>
      </c>
      <c r="D22" s="47">
        <v>2905892.8269861527</v>
      </c>
      <c r="E22" s="48">
        <v>5447.7261444802034</v>
      </c>
      <c r="F22" s="48">
        <v>15830508326.629951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ht="17.100000000000001" customHeight="1" x14ac:dyDescent="0.2">
      <c r="A23" s="70"/>
      <c r="B23" s="34" t="s">
        <v>25</v>
      </c>
      <c r="C23" s="47">
        <v>377</v>
      </c>
      <c r="D23" s="47">
        <v>516997.02549545688</v>
      </c>
      <c r="E23" s="48">
        <v>5495.5783403945316</v>
      </c>
      <c r="F23" s="48">
        <v>2841197655.3612323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ht="17.100000000000001" customHeight="1" x14ac:dyDescent="0.2">
      <c r="A24" s="70" t="s">
        <v>28</v>
      </c>
      <c r="B24" s="34" t="s">
        <v>29</v>
      </c>
      <c r="C24" s="47">
        <v>519</v>
      </c>
      <c r="D24" s="47">
        <v>688809.39919962967</v>
      </c>
      <c r="E24" s="48">
        <v>5496.2104890240889</v>
      </c>
      <c r="F24" s="48">
        <v>3785841444.8193855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ht="30" customHeight="1" x14ac:dyDescent="0.2">
      <c r="A25" s="70"/>
      <c r="B25" s="34" t="s">
        <v>30</v>
      </c>
      <c r="C25" s="47">
        <v>496</v>
      </c>
      <c r="D25" s="47">
        <v>772500.23943474877</v>
      </c>
      <c r="E25" s="48">
        <v>5478.43055271718</v>
      </c>
      <c r="F25" s="48">
        <v>4232088913.7006645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ht="17.100000000000001" customHeight="1" x14ac:dyDescent="0.2">
      <c r="A26" s="70"/>
      <c r="B26" s="34" t="s">
        <v>31</v>
      </c>
      <c r="C26" s="47">
        <v>894</v>
      </c>
      <c r="D26" s="47">
        <v>1078535.5270274465</v>
      </c>
      <c r="E26" s="48">
        <v>5309.0030799940305</v>
      </c>
      <c r="F26" s="48">
        <v>5725948434.8716984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ht="17.100000000000001" customHeight="1" x14ac:dyDescent="0.2">
      <c r="A27" s="70"/>
      <c r="B27" s="34" t="s">
        <v>32</v>
      </c>
      <c r="C27" s="47">
        <v>665</v>
      </c>
      <c r="D27" s="47">
        <v>883044.68681978923</v>
      </c>
      <c r="E27" s="48">
        <v>5580.495825581188</v>
      </c>
      <c r="F27" s="48">
        <v>4927827188.5994816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ht="17.100000000000001" customHeight="1" x14ac:dyDescent="0.2">
      <c r="A28" s="70" t="s">
        <v>33</v>
      </c>
      <c r="B28" s="34" t="s">
        <v>34</v>
      </c>
      <c r="C28" s="47">
        <v>593</v>
      </c>
      <c r="D28" s="47">
        <v>612082.95805256604</v>
      </c>
      <c r="E28" s="48">
        <v>5243.6465692706288</v>
      </c>
      <c r="F28" s="48">
        <v>3209546703.101356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">
      <c r="A29" s="70"/>
      <c r="B29" s="34" t="s">
        <v>35</v>
      </c>
      <c r="C29" s="47">
        <v>818</v>
      </c>
      <c r="D29" s="47">
        <v>804158.29079314379</v>
      </c>
      <c r="E29" s="48">
        <v>5349.9571868296644</v>
      </c>
      <c r="F29" s="48">
        <v>4302212427.1774387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ht="17.100000000000001" customHeight="1" x14ac:dyDescent="0.2">
      <c r="A30" s="70"/>
      <c r="B30" s="34" t="s">
        <v>36</v>
      </c>
      <c r="C30" s="47">
        <v>863</v>
      </c>
      <c r="D30" s="47">
        <v>1101631.6552336796</v>
      </c>
      <c r="E30" s="48">
        <v>5448.9125397208518</v>
      </c>
      <c r="F30" s="48">
        <v>6002694540.3562346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ht="17.100000000000001" customHeight="1" x14ac:dyDescent="0.2">
      <c r="A31" s="70"/>
      <c r="B31" s="34" t="s">
        <v>37</v>
      </c>
      <c r="C31" s="47">
        <v>300</v>
      </c>
      <c r="D31" s="47">
        <v>905016.9484022262</v>
      </c>
      <c r="E31" s="48">
        <v>5698.5146194898653</v>
      </c>
      <c r="F31" s="48">
        <v>5157252311.3561907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ht="17.100000000000001" customHeight="1" x14ac:dyDescent="0.2">
      <c r="A32" s="70" t="s">
        <v>38</v>
      </c>
      <c r="B32" s="34" t="s">
        <v>39</v>
      </c>
      <c r="C32" s="47">
        <v>1619</v>
      </c>
      <c r="D32" s="47">
        <v>2230469.9205390504</v>
      </c>
      <c r="E32" s="48">
        <v>5657.2879091291024</v>
      </c>
      <c r="F32" s="48">
        <v>12618410513.14172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ht="17.100000000000001" customHeight="1" x14ac:dyDescent="0.2">
      <c r="A33" s="70"/>
      <c r="B33" s="34" t="s">
        <v>40</v>
      </c>
      <c r="C33" s="47">
        <v>955</v>
      </c>
      <c r="D33" s="47">
        <v>1192419.9319425602</v>
      </c>
      <c r="E33" s="48">
        <v>5076.4796081428331</v>
      </c>
      <c r="F33" s="48">
        <v>6053295468.849472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ht="17.100000000000001" customHeight="1" x14ac:dyDescent="0.2">
      <c r="A34" s="70" t="s">
        <v>41</v>
      </c>
      <c r="B34" s="36" t="s">
        <v>42</v>
      </c>
      <c r="C34" s="47">
        <v>756</v>
      </c>
      <c r="D34" s="47">
        <v>934655.12434370315</v>
      </c>
      <c r="E34" s="48">
        <v>5357.3382847994862</v>
      </c>
      <c r="F34" s="48">
        <v>5007263680.730545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ht="17.100000000000001" customHeight="1" x14ac:dyDescent="0.2">
      <c r="A35" s="70"/>
      <c r="B35" s="36" t="s">
        <v>43</v>
      </c>
      <c r="C35" s="47">
        <v>548</v>
      </c>
      <c r="D35" s="47">
        <v>722799.02346546925</v>
      </c>
      <c r="E35" s="48">
        <v>5403.7748403363285</v>
      </c>
      <c r="F35" s="48">
        <v>3905843177.6223702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ht="17.100000000000001" customHeight="1" x14ac:dyDescent="0.2">
      <c r="A36" s="70"/>
      <c r="B36" s="36" t="s">
        <v>44</v>
      </c>
      <c r="C36" s="47">
        <v>647</v>
      </c>
      <c r="D36" s="47">
        <v>856445.61716879182</v>
      </c>
      <c r="E36" s="48">
        <v>5564.1022135973008</v>
      </c>
      <c r="F36" s="48">
        <v>4765350954.3145809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ht="17.100000000000001" customHeight="1" x14ac:dyDescent="0.2">
      <c r="A37" s="70"/>
      <c r="B37" s="36" t="s">
        <v>45</v>
      </c>
      <c r="C37" s="47">
        <v>623</v>
      </c>
      <c r="D37" s="47">
        <v>908990.08750365104</v>
      </c>
      <c r="E37" s="48">
        <v>5493.1822007395349</v>
      </c>
      <c r="F37" s="48">
        <v>4993248169.3237286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ht="17.100000000000001" customHeight="1" x14ac:dyDescent="0.2">
      <c r="A38" s="70" t="s">
        <v>46</v>
      </c>
      <c r="B38" s="36" t="s">
        <v>42</v>
      </c>
      <c r="C38" s="47">
        <v>247</v>
      </c>
      <c r="D38" s="47">
        <v>295634.19777485781</v>
      </c>
      <c r="E38" s="48">
        <v>5357.9394102411479</v>
      </c>
      <c r="F38" s="48">
        <v>1583990119.2729366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ht="17.100000000000001" customHeight="1" x14ac:dyDescent="0.2">
      <c r="A39" s="70"/>
      <c r="B39" s="36" t="s">
        <v>43</v>
      </c>
      <c r="C39" s="47">
        <v>293</v>
      </c>
      <c r="D39" s="47">
        <v>366831.96304950007</v>
      </c>
      <c r="E39" s="48">
        <v>5579.9462513223707</v>
      </c>
      <c r="F39" s="48">
        <v>2046902637.0832844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ht="17.100000000000001" customHeight="1" x14ac:dyDescent="0.2">
      <c r="A40" s="70"/>
      <c r="B40" s="36" t="s">
        <v>44</v>
      </c>
      <c r="C40" s="47">
        <v>219</v>
      </c>
      <c r="D40" s="47">
        <v>275393.81039758015</v>
      </c>
      <c r="E40" s="48">
        <v>5055.3837017963333</v>
      </c>
      <c r="F40" s="48">
        <v>1392221380.6595163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ht="17.100000000000001" customHeight="1" x14ac:dyDescent="0.2">
      <c r="A41" s="70"/>
      <c r="B41" s="36" t="s">
        <v>45</v>
      </c>
      <c r="C41" s="47">
        <v>270</v>
      </c>
      <c r="D41" s="47">
        <v>362212.30529580679</v>
      </c>
      <c r="E41" s="48">
        <v>5500.2293657528971</v>
      </c>
      <c r="F41" s="48">
        <v>1992250758.2250502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ht="17.100000000000001" customHeight="1" x14ac:dyDescent="0.2">
      <c r="A42" s="70"/>
      <c r="B42" s="36" t="s">
        <v>47</v>
      </c>
      <c r="C42" s="47">
        <v>275</v>
      </c>
      <c r="D42" s="47">
        <v>357381.87129142566</v>
      </c>
      <c r="E42" s="48">
        <v>5310.1237515336034</v>
      </c>
      <c r="F42" s="48">
        <v>1897741963.1121247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ht="17.100000000000001" customHeight="1" x14ac:dyDescent="0.2">
      <c r="A43" s="70"/>
      <c r="B43" s="36" t="s">
        <v>48</v>
      </c>
      <c r="C43" s="47">
        <v>289</v>
      </c>
      <c r="D43" s="47">
        <v>387602.86038959393</v>
      </c>
      <c r="E43" s="48">
        <v>5652.5215857834255</v>
      </c>
      <c r="F43" s="48">
        <v>2190933535.0635791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ht="17.100000000000001" customHeight="1" x14ac:dyDescent="0.2">
      <c r="A44" s="70"/>
      <c r="B44" s="36" t="s">
        <v>49</v>
      </c>
      <c r="C44" s="47">
        <v>230</v>
      </c>
      <c r="D44" s="47">
        <v>301700.72135702765</v>
      </c>
      <c r="E44" s="48">
        <v>5526.357649882626</v>
      </c>
      <c r="F44" s="48">
        <v>1667306089.4465163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ht="17.100000000000001" customHeight="1" x14ac:dyDescent="0.2">
      <c r="A45" s="70"/>
      <c r="B45" s="36" t="s">
        <v>50</v>
      </c>
      <c r="C45" s="47">
        <v>253</v>
      </c>
      <c r="D45" s="47">
        <v>328805.17282637098</v>
      </c>
      <c r="E45" s="48">
        <v>5551.1328012824897</v>
      </c>
      <c r="F45" s="48">
        <v>1825241180.107826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ht="17.100000000000001" customHeight="1" x14ac:dyDescent="0.2">
      <c r="A46" s="70"/>
      <c r="B46" s="36" t="s">
        <v>51</v>
      </c>
      <c r="C46" s="47">
        <v>274</v>
      </c>
      <c r="D46" s="47">
        <v>378367.87955462362</v>
      </c>
      <c r="E46" s="48">
        <v>5571.7196655980924</v>
      </c>
      <c r="F46" s="48">
        <v>2108159755.3451469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ht="17.100000000000001" customHeight="1" x14ac:dyDescent="0.2">
      <c r="A47" s="70"/>
      <c r="B47" s="36" t="s">
        <v>52</v>
      </c>
      <c r="C47" s="47">
        <v>224</v>
      </c>
      <c r="D47" s="47">
        <v>368959.07054482546</v>
      </c>
      <c r="E47" s="48">
        <v>5331.1023381826699</v>
      </c>
      <c r="F47" s="48">
        <v>1966958563.6752236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ht="17.100000000000001" customHeight="1" x14ac:dyDescent="0.2">
      <c r="A48" s="70" t="s">
        <v>53</v>
      </c>
      <c r="B48" s="34" t="s">
        <v>11</v>
      </c>
      <c r="C48" s="47">
        <v>653</v>
      </c>
      <c r="D48" s="47">
        <v>810969.00026249408</v>
      </c>
      <c r="E48" s="48">
        <v>5916.2315259924608</v>
      </c>
      <c r="F48" s="48">
        <v>4797880365.9555559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ht="17.100000000000001" customHeight="1" x14ac:dyDescent="0.2">
      <c r="A49" s="70"/>
      <c r="B49" s="34" t="s">
        <v>12</v>
      </c>
      <c r="C49" s="47">
        <v>1921</v>
      </c>
      <c r="D49" s="47">
        <v>2611920.8522191225</v>
      </c>
      <c r="E49" s="48">
        <v>5311.7327825030825</v>
      </c>
      <c r="F49" s="48">
        <v>13873825616.035702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20.100000000000001" customHeight="1" x14ac:dyDescent="0.2">
      <c r="A50" s="70" t="s">
        <v>54</v>
      </c>
      <c r="B50" s="34" t="s">
        <v>11</v>
      </c>
      <c r="C50" s="47">
        <v>590</v>
      </c>
      <c r="D50" s="47">
        <v>686435.88844476093</v>
      </c>
      <c r="E50" s="48">
        <v>5495.4585603321693</v>
      </c>
      <c r="F50" s="48">
        <v>3772279979.2729793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20.100000000000001" customHeight="1" x14ac:dyDescent="0.2">
      <c r="A51" s="70"/>
      <c r="B51" s="34" t="s">
        <v>12</v>
      </c>
      <c r="C51" s="47">
        <v>1984</v>
      </c>
      <c r="D51" s="47">
        <v>2736453.9640368531</v>
      </c>
      <c r="E51" s="48">
        <v>5444.7932245636584</v>
      </c>
      <c r="F51" s="48">
        <v>14899426002.718222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ht="27.95" customHeight="1" x14ac:dyDescent="0.2">
      <c r="A52" s="70" t="s">
        <v>55</v>
      </c>
      <c r="B52" s="34" t="s">
        <v>11</v>
      </c>
      <c r="C52" s="47">
        <v>583</v>
      </c>
      <c r="D52" s="47">
        <v>689416.19588465348</v>
      </c>
      <c r="E52" s="48">
        <v>5131.7996130075971</v>
      </c>
      <c r="F52" s="48">
        <v>3537945767.2420344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ht="27.95" customHeight="1" x14ac:dyDescent="0.2">
      <c r="A53" s="70"/>
      <c r="B53" s="34" t="s">
        <v>12</v>
      </c>
      <c r="C53" s="47">
        <v>1991</v>
      </c>
      <c r="D53" s="47">
        <v>2733473.6565969591</v>
      </c>
      <c r="E53" s="48">
        <v>5536.4573125573688</v>
      </c>
      <c r="F53" s="48">
        <v>15133760214.749165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ht="27.95" customHeight="1" x14ac:dyDescent="0.2">
      <c r="A54" s="70" t="s">
        <v>56</v>
      </c>
      <c r="B54" s="34" t="s">
        <v>11</v>
      </c>
      <c r="C54" s="47">
        <v>2433</v>
      </c>
      <c r="D54" s="47">
        <v>3220483.5760323857</v>
      </c>
      <c r="E54" s="48">
        <v>5450.4836745633584</v>
      </c>
      <c r="F54" s="48">
        <v>17553193155.363941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ht="27.95" customHeight="1" x14ac:dyDescent="0.2">
      <c r="A55" s="70"/>
      <c r="B55" s="34" t="s">
        <v>12</v>
      </c>
      <c r="C55" s="47">
        <v>141</v>
      </c>
      <c r="D55" s="47">
        <v>202406.27644922162</v>
      </c>
      <c r="E55" s="48">
        <v>5526.0777790547236</v>
      </c>
      <c r="F55" s="48">
        <v>1118512826.6272509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ht="17.100000000000001" customHeight="1" x14ac:dyDescent="0.2">
      <c r="A56" s="70" t="s">
        <v>57</v>
      </c>
      <c r="B56" s="34" t="s">
        <v>58</v>
      </c>
      <c r="C56" s="47">
        <v>150</v>
      </c>
      <c r="D56" s="47">
        <v>194195.11868120852</v>
      </c>
      <c r="E56" s="48">
        <v>5289.2690409121669</v>
      </c>
      <c r="F56" s="48">
        <v>1027150229.1367803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ht="30" customHeight="1" x14ac:dyDescent="0.2">
      <c r="A57" s="70"/>
      <c r="B57" s="34" t="s">
        <v>59</v>
      </c>
      <c r="C57" s="47">
        <v>1834</v>
      </c>
      <c r="D57" s="47">
        <v>2542258.845355642</v>
      </c>
      <c r="E57" s="48">
        <v>5456.6732254365688</v>
      </c>
      <c r="F57" s="48">
        <v>13872275773.581419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ht="30" customHeight="1" x14ac:dyDescent="0.2">
      <c r="A58" s="70"/>
      <c r="B58" s="34" t="s">
        <v>60</v>
      </c>
      <c r="C58" s="47">
        <v>157</v>
      </c>
      <c r="D58" s="47">
        <v>191214.81124131611</v>
      </c>
      <c r="E58" s="48">
        <v>6597.2109219913682</v>
      </c>
      <c r="F58" s="48">
        <v>1261484441.1677284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ht="45.95" customHeight="1" x14ac:dyDescent="0.2">
      <c r="A59" s="70"/>
      <c r="B59" s="34" t="s">
        <v>61</v>
      </c>
      <c r="C59" s="47">
        <v>433</v>
      </c>
      <c r="D59" s="47">
        <v>495221.07720344426</v>
      </c>
      <c r="E59" s="48">
        <v>5070.0498296314945</v>
      </c>
      <c r="F59" s="48">
        <v>2510795538.105248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ht="20.100000000000001" customHeight="1" x14ac:dyDescent="0.2">
      <c r="A60" s="70" t="s">
        <v>62</v>
      </c>
      <c r="B60" s="34" t="s">
        <v>11</v>
      </c>
      <c r="C60" s="47">
        <v>430</v>
      </c>
      <c r="D60" s="47">
        <v>491365.47622316302</v>
      </c>
      <c r="E60" s="48">
        <v>5070.8915917645818</v>
      </c>
      <c r="F60" s="48">
        <v>2491661061.8634367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ht="20.100000000000001" customHeight="1" x14ac:dyDescent="0.2">
      <c r="A61" s="70"/>
      <c r="B61" s="34" t="s">
        <v>12</v>
      </c>
      <c r="C61" s="47">
        <v>2144</v>
      </c>
      <c r="D61" s="47">
        <v>2931524.3762584482</v>
      </c>
      <c r="E61" s="48">
        <v>5519.32811856014</v>
      </c>
      <c r="F61" s="48">
        <v>16180044920.127729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ht="20.100000000000001" customHeight="1" x14ac:dyDescent="0.2">
      <c r="A62" s="70" t="s">
        <v>63</v>
      </c>
      <c r="B62" s="34" t="s">
        <v>11</v>
      </c>
      <c r="C62" s="47">
        <v>1788</v>
      </c>
      <c r="D62" s="47">
        <v>2336983.3712011939</v>
      </c>
      <c r="E62" s="48">
        <v>5551.2955596560314</v>
      </c>
      <c r="F62" s="48">
        <v>12973285411.539171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ht="20.100000000000001" customHeight="1" x14ac:dyDescent="0.2">
      <c r="A63" s="70"/>
      <c r="B63" s="34" t="s">
        <v>12</v>
      </c>
      <c r="C63" s="47">
        <v>786</v>
      </c>
      <c r="D63" s="47">
        <v>1085906.4812804214</v>
      </c>
      <c r="E63" s="48">
        <v>5247.6163175054571</v>
      </c>
      <c r="F63" s="48">
        <v>5698420570.4520731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ht="20.100000000000001" customHeight="1" x14ac:dyDescent="0.2">
      <c r="A64" s="70" t="s">
        <v>64</v>
      </c>
      <c r="B64" s="34" t="s">
        <v>11</v>
      </c>
      <c r="C64" s="47">
        <v>0</v>
      </c>
      <c r="D64" s="47">
        <v>0</v>
      </c>
      <c r="E64" s="48" t="s">
        <v>484</v>
      </c>
      <c r="F64" s="48" t="s">
        <v>484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ht="20.100000000000001" customHeight="1" x14ac:dyDescent="0.2">
      <c r="A65" s="70"/>
      <c r="B65" s="34" t="s">
        <v>12</v>
      </c>
      <c r="C65" s="47">
        <v>2574</v>
      </c>
      <c r="D65" s="47">
        <v>3422889.8524816087</v>
      </c>
      <c r="E65" s="48">
        <v>5454.9537924669467</v>
      </c>
      <c r="F65" s="48">
        <v>18671705981.99118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ht="17.100000000000001" customHeight="1" x14ac:dyDescent="0.2">
      <c r="A66" s="70" t="s">
        <v>65</v>
      </c>
      <c r="B66" s="34" t="s">
        <v>11</v>
      </c>
      <c r="C66" s="47">
        <v>1903</v>
      </c>
      <c r="D66" s="47">
        <v>2428810.8647744311</v>
      </c>
      <c r="E66" s="48">
        <v>5362.9073772404863</v>
      </c>
      <c r="F66" s="48">
        <v>13025487704.620642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ht="17.100000000000001" customHeight="1" x14ac:dyDescent="0.2">
      <c r="A67" s="70"/>
      <c r="B67" s="34" t="s">
        <v>12</v>
      </c>
      <c r="C67" s="47">
        <v>671</v>
      </c>
      <c r="D67" s="47">
        <v>994078.98770718207</v>
      </c>
      <c r="E67" s="48">
        <v>5679.848731531305</v>
      </c>
      <c r="F67" s="48">
        <v>5646218277.3705616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ht="17.100000000000001" customHeight="1" x14ac:dyDescent="0.2">
      <c r="A68" s="70" t="s">
        <v>66</v>
      </c>
      <c r="B68" s="34" t="s">
        <v>67</v>
      </c>
      <c r="C68" s="47">
        <v>833</v>
      </c>
      <c r="D68" s="47">
        <v>1107728.9890664716</v>
      </c>
      <c r="E68" s="48">
        <v>5540.8934710896629</v>
      </c>
      <c r="F68" s="48">
        <v>6137808323.2551651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ht="17.100000000000001" customHeight="1" x14ac:dyDescent="0.2">
      <c r="A69" s="70"/>
      <c r="B69" s="34" t="s">
        <v>68</v>
      </c>
      <c r="C69" s="47">
        <v>264</v>
      </c>
      <c r="D69" s="47">
        <v>354802.17162301665</v>
      </c>
      <c r="E69" s="48">
        <v>5726.9508332022706</v>
      </c>
      <c r="F69" s="48">
        <v>2031934592.3984103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ht="17.100000000000001" customHeight="1" x14ac:dyDescent="0.2">
      <c r="A70" s="70"/>
      <c r="B70" s="34" t="s">
        <v>69</v>
      </c>
      <c r="C70" s="47">
        <v>243</v>
      </c>
      <c r="D70" s="47">
        <v>304501.32809741906</v>
      </c>
      <c r="E70" s="48">
        <v>6119.913113301408</v>
      </c>
      <c r="F70" s="48">
        <v>1863521670.8410892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ht="17.100000000000001" customHeight="1" x14ac:dyDescent="0.2">
      <c r="A71" s="70"/>
      <c r="B71" s="34" t="s">
        <v>70</v>
      </c>
      <c r="C71" s="47">
        <v>233</v>
      </c>
      <c r="D71" s="47">
        <v>314624.99834870122</v>
      </c>
      <c r="E71" s="48">
        <v>5579.9961530908658</v>
      </c>
      <c r="F71" s="48">
        <v>1755606280.4519727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ht="17.100000000000001" customHeight="1" x14ac:dyDescent="0.2">
      <c r="A72" s="70"/>
      <c r="B72" s="34" t="s">
        <v>71</v>
      </c>
      <c r="C72" s="47">
        <v>304</v>
      </c>
      <c r="D72" s="47">
        <v>400589.73065534944</v>
      </c>
      <c r="E72" s="48">
        <v>5035.2238158153386</v>
      </c>
      <c r="F72" s="48">
        <v>2017058952.1668673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ht="17.100000000000001" customHeight="1" x14ac:dyDescent="0.2">
      <c r="A73" s="70"/>
      <c r="B73" s="34" t="s">
        <v>72</v>
      </c>
      <c r="C73" s="47">
        <v>344</v>
      </c>
      <c r="D73" s="47">
        <v>466357.22756816307</v>
      </c>
      <c r="E73" s="48">
        <v>5145.9991392028833</v>
      </c>
      <c r="F73" s="48">
        <v>2399873891.6268101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ht="17.100000000000001" customHeight="1" x14ac:dyDescent="0.2">
      <c r="A74" s="70"/>
      <c r="B74" s="34" t="s">
        <v>73</v>
      </c>
      <c r="C74" s="47">
        <v>353</v>
      </c>
      <c r="D74" s="47">
        <v>474285.40712249494</v>
      </c>
      <c r="E74" s="48">
        <v>5199.1949029417292</v>
      </c>
      <c r="F74" s="48">
        <v>2465902271.2509184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</sheetData>
  <mergeCells count="22">
    <mergeCell ref="A38:A47"/>
    <mergeCell ref="C2:F2"/>
    <mergeCell ref="A5:A8"/>
    <mergeCell ref="A9:A10"/>
    <mergeCell ref="A11:A16"/>
    <mergeCell ref="A17:A21"/>
    <mergeCell ref="A62:A63"/>
    <mergeCell ref="A64:A65"/>
    <mergeCell ref="A66:A67"/>
    <mergeCell ref="A68:A74"/>
    <mergeCell ref="A1:B3"/>
    <mergeCell ref="A48:A49"/>
    <mergeCell ref="A50:A51"/>
    <mergeCell ref="A52:A53"/>
    <mergeCell ref="A54:A55"/>
    <mergeCell ref="A56:A59"/>
    <mergeCell ref="A60:A61"/>
    <mergeCell ref="A22:A23"/>
    <mergeCell ref="A24:A27"/>
    <mergeCell ref="A28:A31"/>
    <mergeCell ref="A32:A33"/>
    <mergeCell ref="A34:A37"/>
  </mergeCells>
  <hyperlinks>
    <hyperlink ref="A1:B3" location="'Index'!A154" display="Vissza" xr:uid="{FEC8A4D2-D301-4BC6-B54C-F3A0693C49D1}"/>
  </hyperlinks>
  <pageMargins left="0.75" right="0.75" top="1" bottom="1" header="0.5" footer="0.5"/>
  <pageSetup orientation="portrait" horizontalDpi="300" verticalDpi="300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12DBD-A97A-49D2-8CF9-9A1AF3FDD9AF}">
  <sheetPr codeName="Munka14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38" customWidth="1"/>
    <col min="3" max="3" width="13.5703125" style="38" customWidth="1"/>
    <col min="4" max="5" width="9.5703125" style="38" customWidth="1"/>
    <col min="6" max="6" width="12.5703125" style="38" customWidth="1"/>
    <col min="7" max="256" width="9.140625" style="38"/>
    <col min="257" max="258" width="22.7109375" style="38" customWidth="1"/>
    <col min="259" max="259" width="13.5703125" style="38" customWidth="1"/>
    <col min="260" max="261" width="9.5703125" style="38" customWidth="1"/>
    <col min="262" max="262" width="12.5703125" style="38" customWidth="1"/>
    <col min="263" max="512" width="9.140625" style="38"/>
    <col min="513" max="514" width="22.7109375" style="38" customWidth="1"/>
    <col min="515" max="515" width="13.5703125" style="38" customWidth="1"/>
    <col min="516" max="517" width="9.5703125" style="38" customWidth="1"/>
    <col min="518" max="518" width="12.5703125" style="38" customWidth="1"/>
    <col min="519" max="768" width="9.140625" style="38"/>
    <col min="769" max="770" width="22.7109375" style="38" customWidth="1"/>
    <col min="771" max="771" width="13.5703125" style="38" customWidth="1"/>
    <col min="772" max="773" width="9.5703125" style="38" customWidth="1"/>
    <col min="774" max="774" width="12.5703125" style="38" customWidth="1"/>
    <col min="775" max="1024" width="9.140625" style="38"/>
    <col min="1025" max="1026" width="22.7109375" style="38" customWidth="1"/>
    <col min="1027" max="1027" width="13.5703125" style="38" customWidth="1"/>
    <col min="1028" max="1029" width="9.5703125" style="38" customWidth="1"/>
    <col min="1030" max="1030" width="12.5703125" style="38" customWidth="1"/>
    <col min="1031" max="1280" width="9.140625" style="38"/>
    <col min="1281" max="1282" width="22.7109375" style="38" customWidth="1"/>
    <col min="1283" max="1283" width="13.5703125" style="38" customWidth="1"/>
    <col min="1284" max="1285" width="9.5703125" style="38" customWidth="1"/>
    <col min="1286" max="1286" width="12.5703125" style="38" customWidth="1"/>
    <col min="1287" max="1536" width="9.140625" style="38"/>
    <col min="1537" max="1538" width="22.7109375" style="38" customWidth="1"/>
    <col min="1539" max="1539" width="13.5703125" style="38" customWidth="1"/>
    <col min="1540" max="1541" width="9.5703125" style="38" customWidth="1"/>
    <col min="1542" max="1542" width="12.5703125" style="38" customWidth="1"/>
    <col min="1543" max="1792" width="9.140625" style="38"/>
    <col min="1793" max="1794" width="22.7109375" style="38" customWidth="1"/>
    <col min="1795" max="1795" width="13.5703125" style="38" customWidth="1"/>
    <col min="1796" max="1797" width="9.5703125" style="38" customWidth="1"/>
    <col min="1798" max="1798" width="12.5703125" style="38" customWidth="1"/>
    <col min="1799" max="2048" width="9.140625" style="38"/>
    <col min="2049" max="2050" width="22.7109375" style="38" customWidth="1"/>
    <col min="2051" max="2051" width="13.5703125" style="38" customWidth="1"/>
    <col min="2052" max="2053" width="9.5703125" style="38" customWidth="1"/>
    <col min="2054" max="2054" width="12.5703125" style="38" customWidth="1"/>
    <col min="2055" max="2304" width="9.140625" style="38"/>
    <col min="2305" max="2306" width="22.7109375" style="38" customWidth="1"/>
    <col min="2307" max="2307" width="13.5703125" style="38" customWidth="1"/>
    <col min="2308" max="2309" width="9.5703125" style="38" customWidth="1"/>
    <col min="2310" max="2310" width="12.5703125" style="38" customWidth="1"/>
    <col min="2311" max="2560" width="9.140625" style="38"/>
    <col min="2561" max="2562" width="22.7109375" style="38" customWidth="1"/>
    <col min="2563" max="2563" width="13.5703125" style="38" customWidth="1"/>
    <col min="2564" max="2565" width="9.5703125" style="38" customWidth="1"/>
    <col min="2566" max="2566" width="12.5703125" style="38" customWidth="1"/>
    <col min="2567" max="2816" width="9.140625" style="38"/>
    <col min="2817" max="2818" width="22.7109375" style="38" customWidth="1"/>
    <col min="2819" max="2819" width="13.5703125" style="38" customWidth="1"/>
    <col min="2820" max="2821" width="9.5703125" style="38" customWidth="1"/>
    <col min="2822" max="2822" width="12.5703125" style="38" customWidth="1"/>
    <col min="2823" max="3072" width="9.140625" style="38"/>
    <col min="3073" max="3074" width="22.7109375" style="38" customWidth="1"/>
    <col min="3075" max="3075" width="13.5703125" style="38" customWidth="1"/>
    <col min="3076" max="3077" width="9.5703125" style="38" customWidth="1"/>
    <col min="3078" max="3078" width="12.5703125" style="38" customWidth="1"/>
    <col min="3079" max="3328" width="9.140625" style="38"/>
    <col min="3329" max="3330" width="22.7109375" style="38" customWidth="1"/>
    <col min="3331" max="3331" width="13.5703125" style="38" customWidth="1"/>
    <col min="3332" max="3333" width="9.5703125" style="38" customWidth="1"/>
    <col min="3334" max="3334" width="12.5703125" style="38" customWidth="1"/>
    <col min="3335" max="3584" width="9.140625" style="38"/>
    <col min="3585" max="3586" width="22.7109375" style="38" customWidth="1"/>
    <col min="3587" max="3587" width="13.5703125" style="38" customWidth="1"/>
    <col min="3588" max="3589" width="9.5703125" style="38" customWidth="1"/>
    <col min="3590" max="3590" width="12.5703125" style="38" customWidth="1"/>
    <col min="3591" max="3840" width="9.140625" style="38"/>
    <col min="3841" max="3842" width="22.7109375" style="38" customWidth="1"/>
    <col min="3843" max="3843" width="13.5703125" style="38" customWidth="1"/>
    <col min="3844" max="3845" width="9.5703125" style="38" customWidth="1"/>
    <col min="3846" max="3846" width="12.5703125" style="38" customWidth="1"/>
    <col min="3847" max="4096" width="9.140625" style="38"/>
    <col min="4097" max="4098" width="22.7109375" style="38" customWidth="1"/>
    <col min="4099" max="4099" width="13.5703125" style="38" customWidth="1"/>
    <col min="4100" max="4101" width="9.5703125" style="38" customWidth="1"/>
    <col min="4102" max="4102" width="12.5703125" style="38" customWidth="1"/>
    <col min="4103" max="4352" width="9.140625" style="38"/>
    <col min="4353" max="4354" width="22.7109375" style="38" customWidth="1"/>
    <col min="4355" max="4355" width="13.5703125" style="38" customWidth="1"/>
    <col min="4356" max="4357" width="9.5703125" style="38" customWidth="1"/>
    <col min="4358" max="4358" width="12.5703125" style="38" customWidth="1"/>
    <col min="4359" max="4608" width="9.140625" style="38"/>
    <col min="4609" max="4610" width="22.7109375" style="38" customWidth="1"/>
    <col min="4611" max="4611" width="13.5703125" style="38" customWidth="1"/>
    <col min="4612" max="4613" width="9.5703125" style="38" customWidth="1"/>
    <col min="4614" max="4614" width="12.5703125" style="38" customWidth="1"/>
    <col min="4615" max="4864" width="9.140625" style="38"/>
    <col min="4865" max="4866" width="22.7109375" style="38" customWidth="1"/>
    <col min="4867" max="4867" width="13.5703125" style="38" customWidth="1"/>
    <col min="4868" max="4869" width="9.5703125" style="38" customWidth="1"/>
    <col min="4870" max="4870" width="12.5703125" style="38" customWidth="1"/>
    <col min="4871" max="5120" width="9.140625" style="38"/>
    <col min="5121" max="5122" width="22.7109375" style="38" customWidth="1"/>
    <col min="5123" max="5123" width="13.5703125" style="38" customWidth="1"/>
    <col min="5124" max="5125" width="9.5703125" style="38" customWidth="1"/>
    <col min="5126" max="5126" width="12.5703125" style="38" customWidth="1"/>
    <col min="5127" max="5376" width="9.140625" style="38"/>
    <col min="5377" max="5378" width="22.7109375" style="38" customWidth="1"/>
    <col min="5379" max="5379" width="13.5703125" style="38" customWidth="1"/>
    <col min="5380" max="5381" width="9.5703125" style="38" customWidth="1"/>
    <col min="5382" max="5382" width="12.5703125" style="38" customWidth="1"/>
    <col min="5383" max="5632" width="9.140625" style="38"/>
    <col min="5633" max="5634" width="22.7109375" style="38" customWidth="1"/>
    <col min="5635" max="5635" width="13.5703125" style="38" customWidth="1"/>
    <col min="5636" max="5637" width="9.5703125" style="38" customWidth="1"/>
    <col min="5638" max="5638" width="12.5703125" style="38" customWidth="1"/>
    <col min="5639" max="5888" width="9.140625" style="38"/>
    <col min="5889" max="5890" width="22.7109375" style="38" customWidth="1"/>
    <col min="5891" max="5891" width="13.5703125" style="38" customWidth="1"/>
    <col min="5892" max="5893" width="9.5703125" style="38" customWidth="1"/>
    <col min="5894" max="5894" width="12.5703125" style="38" customWidth="1"/>
    <col min="5895" max="6144" width="9.140625" style="38"/>
    <col min="6145" max="6146" width="22.7109375" style="38" customWidth="1"/>
    <col min="6147" max="6147" width="13.5703125" style="38" customWidth="1"/>
    <col min="6148" max="6149" width="9.5703125" style="38" customWidth="1"/>
    <col min="6150" max="6150" width="12.5703125" style="38" customWidth="1"/>
    <col min="6151" max="6400" width="9.140625" style="38"/>
    <col min="6401" max="6402" width="22.7109375" style="38" customWidth="1"/>
    <col min="6403" max="6403" width="13.5703125" style="38" customWidth="1"/>
    <col min="6404" max="6405" width="9.5703125" style="38" customWidth="1"/>
    <col min="6406" max="6406" width="12.5703125" style="38" customWidth="1"/>
    <col min="6407" max="6656" width="9.140625" style="38"/>
    <col min="6657" max="6658" width="22.7109375" style="38" customWidth="1"/>
    <col min="6659" max="6659" width="13.5703125" style="38" customWidth="1"/>
    <col min="6660" max="6661" width="9.5703125" style="38" customWidth="1"/>
    <col min="6662" max="6662" width="12.5703125" style="38" customWidth="1"/>
    <col min="6663" max="6912" width="9.140625" style="38"/>
    <col min="6913" max="6914" width="22.7109375" style="38" customWidth="1"/>
    <col min="6915" max="6915" width="13.5703125" style="38" customWidth="1"/>
    <col min="6916" max="6917" width="9.5703125" style="38" customWidth="1"/>
    <col min="6918" max="6918" width="12.5703125" style="38" customWidth="1"/>
    <col min="6919" max="7168" width="9.140625" style="38"/>
    <col min="7169" max="7170" width="22.7109375" style="38" customWidth="1"/>
    <col min="7171" max="7171" width="13.5703125" style="38" customWidth="1"/>
    <col min="7172" max="7173" width="9.5703125" style="38" customWidth="1"/>
    <col min="7174" max="7174" width="12.5703125" style="38" customWidth="1"/>
    <col min="7175" max="7424" width="9.140625" style="38"/>
    <col min="7425" max="7426" width="22.7109375" style="38" customWidth="1"/>
    <col min="7427" max="7427" width="13.5703125" style="38" customWidth="1"/>
    <col min="7428" max="7429" width="9.5703125" style="38" customWidth="1"/>
    <col min="7430" max="7430" width="12.5703125" style="38" customWidth="1"/>
    <col min="7431" max="7680" width="9.140625" style="38"/>
    <col min="7681" max="7682" width="22.7109375" style="38" customWidth="1"/>
    <col min="7683" max="7683" width="13.5703125" style="38" customWidth="1"/>
    <col min="7684" max="7685" width="9.5703125" style="38" customWidth="1"/>
    <col min="7686" max="7686" width="12.5703125" style="38" customWidth="1"/>
    <col min="7687" max="7936" width="9.140625" style="38"/>
    <col min="7937" max="7938" width="22.7109375" style="38" customWidth="1"/>
    <col min="7939" max="7939" width="13.5703125" style="38" customWidth="1"/>
    <col min="7940" max="7941" width="9.5703125" style="38" customWidth="1"/>
    <col min="7942" max="7942" width="12.5703125" style="38" customWidth="1"/>
    <col min="7943" max="8192" width="9.140625" style="38"/>
    <col min="8193" max="8194" width="22.7109375" style="38" customWidth="1"/>
    <col min="8195" max="8195" width="13.5703125" style="38" customWidth="1"/>
    <col min="8196" max="8197" width="9.5703125" style="38" customWidth="1"/>
    <col min="8198" max="8198" width="12.5703125" style="38" customWidth="1"/>
    <col min="8199" max="8448" width="9.140625" style="38"/>
    <col min="8449" max="8450" width="22.7109375" style="38" customWidth="1"/>
    <col min="8451" max="8451" width="13.5703125" style="38" customWidth="1"/>
    <col min="8452" max="8453" width="9.5703125" style="38" customWidth="1"/>
    <col min="8454" max="8454" width="12.5703125" style="38" customWidth="1"/>
    <col min="8455" max="8704" width="9.140625" style="38"/>
    <col min="8705" max="8706" width="22.7109375" style="38" customWidth="1"/>
    <col min="8707" max="8707" width="13.5703125" style="38" customWidth="1"/>
    <col min="8708" max="8709" width="9.5703125" style="38" customWidth="1"/>
    <col min="8710" max="8710" width="12.5703125" style="38" customWidth="1"/>
    <col min="8711" max="8960" width="9.140625" style="38"/>
    <col min="8961" max="8962" width="22.7109375" style="38" customWidth="1"/>
    <col min="8963" max="8963" width="13.5703125" style="38" customWidth="1"/>
    <col min="8964" max="8965" width="9.5703125" style="38" customWidth="1"/>
    <col min="8966" max="8966" width="12.5703125" style="38" customWidth="1"/>
    <col min="8967" max="9216" width="9.140625" style="38"/>
    <col min="9217" max="9218" width="22.7109375" style="38" customWidth="1"/>
    <col min="9219" max="9219" width="13.5703125" style="38" customWidth="1"/>
    <col min="9220" max="9221" width="9.5703125" style="38" customWidth="1"/>
    <col min="9222" max="9222" width="12.5703125" style="38" customWidth="1"/>
    <col min="9223" max="9472" width="9.140625" style="38"/>
    <col min="9473" max="9474" width="22.7109375" style="38" customWidth="1"/>
    <col min="9475" max="9475" width="13.5703125" style="38" customWidth="1"/>
    <col min="9476" max="9477" width="9.5703125" style="38" customWidth="1"/>
    <col min="9478" max="9478" width="12.5703125" style="38" customWidth="1"/>
    <col min="9479" max="9728" width="9.140625" style="38"/>
    <col min="9729" max="9730" width="22.7109375" style="38" customWidth="1"/>
    <col min="9731" max="9731" width="13.5703125" style="38" customWidth="1"/>
    <col min="9732" max="9733" width="9.5703125" style="38" customWidth="1"/>
    <col min="9734" max="9734" width="12.5703125" style="38" customWidth="1"/>
    <col min="9735" max="9984" width="9.140625" style="38"/>
    <col min="9985" max="9986" width="22.7109375" style="38" customWidth="1"/>
    <col min="9987" max="9987" width="13.5703125" style="38" customWidth="1"/>
    <col min="9988" max="9989" width="9.5703125" style="38" customWidth="1"/>
    <col min="9990" max="9990" width="12.5703125" style="38" customWidth="1"/>
    <col min="9991" max="10240" width="9.140625" style="38"/>
    <col min="10241" max="10242" width="22.7109375" style="38" customWidth="1"/>
    <col min="10243" max="10243" width="13.5703125" style="38" customWidth="1"/>
    <col min="10244" max="10245" width="9.5703125" style="38" customWidth="1"/>
    <col min="10246" max="10246" width="12.5703125" style="38" customWidth="1"/>
    <col min="10247" max="10496" width="9.140625" style="38"/>
    <col min="10497" max="10498" width="22.7109375" style="38" customWidth="1"/>
    <col min="10499" max="10499" width="13.5703125" style="38" customWidth="1"/>
    <col min="10500" max="10501" width="9.5703125" style="38" customWidth="1"/>
    <col min="10502" max="10502" width="12.5703125" style="38" customWidth="1"/>
    <col min="10503" max="10752" width="9.140625" style="38"/>
    <col min="10753" max="10754" width="22.7109375" style="38" customWidth="1"/>
    <col min="10755" max="10755" width="13.5703125" style="38" customWidth="1"/>
    <col min="10756" max="10757" width="9.5703125" style="38" customWidth="1"/>
    <col min="10758" max="10758" width="12.5703125" style="38" customWidth="1"/>
    <col min="10759" max="11008" width="9.140625" style="38"/>
    <col min="11009" max="11010" width="22.7109375" style="38" customWidth="1"/>
    <col min="11011" max="11011" width="13.5703125" style="38" customWidth="1"/>
    <col min="11012" max="11013" width="9.5703125" style="38" customWidth="1"/>
    <col min="11014" max="11014" width="12.5703125" style="38" customWidth="1"/>
    <col min="11015" max="11264" width="9.140625" style="38"/>
    <col min="11265" max="11266" width="22.7109375" style="38" customWidth="1"/>
    <col min="11267" max="11267" width="13.5703125" style="38" customWidth="1"/>
    <col min="11268" max="11269" width="9.5703125" style="38" customWidth="1"/>
    <col min="11270" max="11270" width="12.5703125" style="38" customWidth="1"/>
    <col min="11271" max="11520" width="9.140625" style="38"/>
    <col min="11521" max="11522" width="22.7109375" style="38" customWidth="1"/>
    <col min="11523" max="11523" width="13.5703125" style="38" customWidth="1"/>
    <col min="11524" max="11525" width="9.5703125" style="38" customWidth="1"/>
    <col min="11526" max="11526" width="12.5703125" style="38" customWidth="1"/>
    <col min="11527" max="11776" width="9.140625" style="38"/>
    <col min="11777" max="11778" width="22.7109375" style="38" customWidth="1"/>
    <col min="11779" max="11779" width="13.5703125" style="38" customWidth="1"/>
    <col min="11780" max="11781" width="9.5703125" style="38" customWidth="1"/>
    <col min="11782" max="11782" width="12.5703125" style="38" customWidth="1"/>
    <col min="11783" max="12032" width="9.140625" style="38"/>
    <col min="12033" max="12034" width="22.7109375" style="38" customWidth="1"/>
    <col min="12035" max="12035" width="13.5703125" style="38" customWidth="1"/>
    <col min="12036" max="12037" width="9.5703125" style="38" customWidth="1"/>
    <col min="12038" max="12038" width="12.5703125" style="38" customWidth="1"/>
    <col min="12039" max="12288" width="9.140625" style="38"/>
    <col min="12289" max="12290" width="22.7109375" style="38" customWidth="1"/>
    <col min="12291" max="12291" width="13.5703125" style="38" customWidth="1"/>
    <col min="12292" max="12293" width="9.5703125" style="38" customWidth="1"/>
    <col min="12294" max="12294" width="12.5703125" style="38" customWidth="1"/>
    <col min="12295" max="12544" width="9.140625" style="38"/>
    <col min="12545" max="12546" width="22.7109375" style="38" customWidth="1"/>
    <col min="12547" max="12547" width="13.5703125" style="38" customWidth="1"/>
    <col min="12548" max="12549" width="9.5703125" style="38" customWidth="1"/>
    <col min="12550" max="12550" width="12.5703125" style="38" customWidth="1"/>
    <col min="12551" max="12800" width="9.140625" style="38"/>
    <col min="12801" max="12802" width="22.7109375" style="38" customWidth="1"/>
    <col min="12803" max="12803" width="13.5703125" style="38" customWidth="1"/>
    <col min="12804" max="12805" width="9.5703125" style="38" customWidth="1"/>
    <col min="12806" max="12806" width="12.5703125" style="38" customWidth="1"/>
    <col min="12807" max="13056" width="9.140625" style="38"/>
    <col min="13057" max="13058" width="22.7109375" style="38" customWidth="1"/>
    <col min="13059" max="13059" width="13.5703125" style="38" customWidth="1"/>
    <col min="13060" max="13061" width="9.5703125" style="38" customWidth="1"/>
    <col min="13062" max="13062" width="12.5703125" style="38" customWidth="1"/>
    <col min="13063" max="13312" width="9.140625" style="38"/>
    <col min="13313" max="13314" width="22.7109375" style="38" customWidth="1"/>
    <col min="13315" max="13315" width="13.5703125" style="38" customWidth="1"/>
    <col min="13316" max="13317" width="9.5703125" style="38" customWidth="1"/>
    <col min="13318" max="13318" width="12.5703125" style="38" customWidth="1"/>
    <col min="13319" max="13568" width="9.140625" style="38"/>
    <col min="13569" max="13570" width="22.7109375" style="38" customWidth="1"/>
    <col min="13571" max="13571" width="13.5703125" style="38" customWidth="1"/>
    <col min="13572" max="13573" width="9.5703125" style="38" customWidth="1"/>
    <col min="13574" max="13574" width="12.5703125" style="38" customWidth="1"/>
    <col min="13575" max="13824" width="9.140625" style="38"/>
    <col min="13825" max="13826" width="22.7109375" style="38" customWidth="1"/>
    <col min="13827" max="13827" width="13.5703125" style="38" customWidth="1"/>
    <col min="13828" max="13829" width="9.5703125" style="38" customWidth="1"/>
    <col min="13830" max="13830" width="12.5703125" style="38" customWidth="1"/>
    <col min="13831" max="14080" width="9.140625" style="38"/>
    <col min="14081" max="14082" width="22.7109375" style="38" customWidth="1"/>
    <col min="14083" max="14083" width="13.5703125" style="38" customWidth="1"/>
    <col min="14084" max="14085" width="9.5703125" style="38" customWidth="1"/>
    <col min="14086" max="14086" width="12.5703125" style="38" customWidth="1"/>
    <col min="14087" max="14336" width="9.140625" style="38"/>
    <col min="14337" max="14338" width="22.7109375" style="38" customWidth="1"/>
    <col min="14339" max="14339" width="13.5703125" style="38" customWidth="1"/>
    <col min="14340" max="14341" width="9.5703125" style="38" customWidth="1"/>
    <col min="14342" max="14342" width="12.5703125" style="38" customWidth="1"/>
    <col min="14343" max="14592" width="9.140625" style="38"/>
    <col min="14593" max="14594" width="22.7109375" style="38" customWidth="1"/>
    <col min="14595" max="14595" width="13.5703125" style="38" customWidth="1"/>
    <col min="14596" max="14597" width="9.5703125" style="38" customWidth="1"/>
    <col min="14598" max="14598" width="12.5703125" style="38" customWidth="1"/>
    <col min="14599" max="14848" width="9.140625" style="38"/>
    <col min="14849" max="14850" width="22.7109375" style="38" customWidth="1"/>
    <col min="14851" max="14851" width="13.5703125" style="38" customWidth="1"/>
    <col min="14852" max="14853" width="9.5703125" style="38" customWidth="1"/>
    <col min="14854" max="14854" width="12.5703125" style="38" customWidth="1"/>
    <col min="14855" max="15104" width="9.140625" style="38"/>
    <col min="15105" max="15106" width="22.7109375" style="38" customWidth="1"/>
    <col min="15107" max="15107" width="13.5703125" style="38" customWidth="1"/>
    <col min="15108" max="15109" width="9.5703125" style="38" customWidth="1"/>
    <col min="15110" max="15110" width="12.5703125" style="38" customWidth="1"/>
    <col min="15111" max="15360" width="9.140625" style="38"/>
    <col min="15361" max="15362" width="22.7109375" style="38" customWidth="1"/>
    <col min="15363" max="15363" width="13.5703125" style="38" customWidth="1"/>
    <col min="15364" max="15365" width="9.5703125" style="38" customWidth="1"/>
    <col min="15366" max="15366" width="12.5703125" style="38" customWidth="1"/>
    <col min="15367" max="15616" width="9.140625" style="38"/>
    <col min="15617" max="15618" width="22.7109375" style="38" customWidth="1"/>
    <col min="15619" max="15619" width="13.5703125" style="38" customWidth="1"/>
    <col min="15620" max="15621" width="9.5703125" style="38" customWidth="1"/>
    <col min="15622" max="15622" width="12.5703125" style="38" customWidth="1"/>
    <col min="15623" max="15872" width="9.140625" style="38"/>
    <col min="15873" max="15874" width="22.7109375" style="38" customWidth="1"/>
    <col min="15875" max="15875" width="13.5703125" style="38" customWidth="1"/>
    <col min="15876" max="15877" width="9.5703125" style="38" customWidth="1"/>
    <col min="15878" max="15878" width="12.5703125" style="38" customWidth="1"/>
    <col min="15879" max="16128" width="9.140625" style="38"/>
    <col min="16129" max="16130" width="22.7109375" style="38" customWidth="1"/>
    <col min="16131" max="16131" width="13.5703125" style="38" customWidth="1"/>
    <col min="16132" max="16133" width="9.5703125" style="38" customWidth="1"/>
    <col min="16134" max="16134" width="12.5703125" style="38" customWidth="1"/>
    <col min="16135" max="16384" width="9.140625" style="38"/>
  </cols>
  <sheetData>
    <row r="1" spans="1:44" x14ac:dyDescent="0.2">
      <c r="A1" s="71" t="s">
        <v>467</v>
      </c>
      <c r="B1" s="71"/>
    </row>
    <row r="2" spans="1:44" ht="15.95" customHeight="1" x14ac:dyDescent="0.2">
      <c r="A2" s="71"/>
      <c r="B2" s="71"/>
      <c r="C2" s="75" t="s">
        <v>474</v>
      </c>
      <c r="D2" s="75"/>
      <c r="E2" s="75"/>
      <c r="F2" s="75"/>
    </row>
    <row r="3" spans="1:44" ht="29.1" customHeight="1" x14ac:dyDescent="0.2">
      <c r="A3" s="71"/>
      <c r="B3" s="71"/>
      <c r="C3" s="32" t="s">
        <v>444</v>
      </c>
      <c r="D3" s="32" t="s">
        <v>445</v>
      </c>
      <c r="E3" s="32" t="s">
        <v>477</v>
      </c>
      <c r="F3" s="32" t="s">
        <v>478</v>
      </c>
    </row>
    <row r="4" spans="1:44" ht="17.100000000000001" customHeight="1" x14ac:dyDescent="0.2">
      <c r="A4" s="33" t="s">
        <v>4</v>
      </c>
      <c r="B4" s="34" t="s">
        <v>1</v>
      </c>
      <c r="C4" s="47">
        <v>162</v>
      </c>
      <c r="D4" s="47">
        <v>230809.6844667879</v>
      </c>
      <c r="E4" s="48">
        <v>4915.8358488158565</v>
      </c>
      <c r="F4" s="48">
        <v>1134622521.1557124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7.100000000000001" customHeight="1" x14ac:dyDescent="0.2">
      <c r="A5" s="70" t="s">
        <v>5</v>
      </c>
      <c r="B5" s="34" t="s">
        <v>6</v>
      </c>
      <c r="C5" s="47">
        <v>34</v>
      </c>
      <c r="D5" s="47">
        <v>47281.758022599533</v>
      </c>
      <c r="E5" s="48">
        <v>4136.678888532886</v>
      </c>
      <c r="F5" s="48">
        <v>195589450.22480792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7.100000000000001" customHeight="1" x14ac:dyDescent="0.2">
      <c r="A6" s="70"/>
      <c r="B6" s="34" t="s">
        <v>7</v>
      </c>
      <c r="C6" s="47">
        <v>56</v>
      </c>
      <c r="D6" s="47">
        <v>84468.078726751322</v>
      </c>
      <c r="E6" s="48">
        <v>4742.2823992107114</v>
      </c>
      <c r="F6" s="48">
        <v>400571483.04101753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</row>
    <row r="7" spans="1:44" ht="17.100000000000001" customHeight="1" x14ac:dyDescent="0.2">
      <c r="A7" s="70"/>
      <c r="B7" s="34" t="s">
        <v>8</v>
      </c>
      <c r="C7" s="47">
        <v>43</v>
      </c>
      <c r="D7" s="47">
        <v>63239.901307319029</v>
      </c>
      <c r="E7" s="48">
        <v>5019.3350400856143</v>
      </c>
      <c r="F7" s="48">
        <v>317422252.56338245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</row>
    <row r="8" spans="1:44" ht="17.100000000000001" customHeight="1" x14ac:dyDescent="0.2">
      <c r="A8" s="70"/>
      <c r="B8" s="34" t="s">
        <v>9</v>
      </c>
      <c r="C8" s="47">
        <v>29</v>
      </c>
      <c r="D8" s="47">
        <v>35819.946410117984</v>
      </c>
      <c r="E8" s="48">
        <v>6170.8449475531961</v>
      </c>
      <c r="F8" s="48">
        <v>221039335.3265028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</row>
    <row r="9" spans="1:44" ht="17.100000000000001" customHeight="1" x14ac:dyDescent="0.2">
      <c r="A9" s="70" t="s">
        <v>10</v>
      </c>
      <c r="B9" s="34" t="s">
        <v>11</v>
      </c>
      <c r="C9" s="47">
        <v>124</v>
      </c>
      <c r="D9" s="47">
        <v>175900.52845208667</v>
      </c>
      <c r="E9" s="48">
        <v>4749.7640161901445</v>
      </c>
      <c r="F9" s="48">
        <v>835486000.47055197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</row>
    <row r="10" spans="1:44" ht="17.100000000000001" customHeight="1" x14ac:dyDescent="0.2">
      <c r="A10" s="70"/>
      <c r="B10" s="34" t="s">
        <v>12</v>
      </c>
      <c r="C10" s="47">
        <v>38</v>
      </c>
      <c r="D10" s="47">
        <v>54909.156014701279</v>
      </c>
      <c r="E10" s="48">
        <v>5447.8440827804479</v>
      </c>
      <c r="F10" s="48">
        <v>299136520.68515879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</row>
    <row r="11" spans="1:44" ht="17.100000000000001" customHeight="1" x14ac:dyDescent="0.2">
      <c r="A11" s="70" t="s">
        <v>13</v>
      </c>
      <c r="B11" s="34" t="s">
        <v>14</v>
      </c>
      <c r="C11" s="47">
        <v>27</v>
      </c>
      <c r="D11" s="47">
        <v>36892.462464717835</v>
      </c>
      <c r="E11" s="48">
        <v>4167.1702343483321</v>
      </c>
      <c r="F11" s="48">
        <v>153737171.45478526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</row>
    <row r="12" spans="1:44" ht="30" customHeight="1" x14ac:dyDescent="0.2">
      <c r="A12" s="70"/>
      <c r="B12" s="34" t="s">
        <v>15</v>
      </c>
      <c r="C12" s="47">
        <v>64</v>
      </c>
      <c r="D12" s="47">
        <v>94103.12845486062</v>
      </c>
      <c r="E12" s="48">
        <v>5227.0504800131203</v>
      </c>
      <c r="F12" s="48">
        <v>491881802.76071554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</row>
    <row r="13" spans="1:44" ht="17.100000000000001" customHeight="1" x14ac:dyDescent="0.2">
      <c r="A13" s="70"/>
      <c r="B13" s="34" t="s">
        <v>16</v>
      </c>
      <c r="C13" s="47">
        <v>34</v>
      </c>
      <c r="D13" s="47">
        <v>50336.583545946887</v>
      </c>
      <c r="E13" s="48">
        <v>5627.1803871117618</v>
      </c>
      <c r="F13" s="48">
        <v>283253035.68396497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</row>
    <row r="14" spans="1:44" ht="30" customHeight="1" x14ac:dyDescent="0.2">
      <c r="A14" s="70"/>
      <c r="B14" s="34" t="s">
        <v>17</v>
      </c>
      <c r="C14" s="47">
        <v>5</v>
      </c>
      <c r="D14" s="47">
        <v>11882.394555071469</v>
      </c>
      <c r="E14" s="48">
        <v>3829.6929178343617</v>
      </c>
      <c r="F14" s="48">
        <v>45505922.274470784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</row>
    <row r="15" spans="1:44" ht="30" customHeight="1" x14ac:dyDescent="0.2">
      <c r="A15" s="70"/>
      <c r="B15" s="34" t="s">
        <v>18</v>
      </c>
      <c r="C15" s="47">
        <v>7</v>
      </c>
      <c r="D15" s="47">
        <v>10389.295557881705</v>
      </c>
      <c r="E15" s="48">
        <v>4028.403902541012</v>
      </c>
      <c r="F15" s="48">
        <v>41852278.77002266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</row>
    <row r="16" spans="1:44" ht="30" customHeight="1" x14ac:dyDescent="0.2">
      <c r="A16" s="70"/>
      <c r="B16" s="34" t="s">
        <v>19</v>
      </c>
      <c r="C16" s="47">
        <v>25</v>
      </c>
      <c r="D16" s="47">
        <v>27205.819888309306</v>
      </c>
      <c r="E16" s="48">
        <v>4351.7273398779598</v>
      </c>
      <c r="F16" s="48">
        <v>118392310.21175115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</row>
    <row r="17" spans="1:44" ht="17.100000000000001" customHeight="1" x14ac:dyDescent="0.2">
      <c r="A17" s="70" t="s">
        <v>20</v>
      </c>
      <c r="B17" s="34" t="s">
        <v>21</v>
      </c>
      <c r="C17" s="47">
        <v>14</v>
      </c>
      <c r="D17" s="47">
        <v>24658.141785197513</v>
      </c>
      <c r="E17" s="48">
        <v>4382.0945009031866</v>
      </c>
      <c r="F17" s="48">
        <v>108054307.51940511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ht="17.100000000000001" customHeight="1" x14ac:dyDescent="0.2">
      <c r="A18" s="70"/>
      <c r="B18" s="34" t="s">
        <v>22</v>
      </c>
      <c r="C18" s="47">
        <v>47</v>
      </c>
      <c r="D18" s="47">
        <v>67481.364490615029</v>
      </c>
      <c r="E18" s="48">
        <v>4764.390659485809</v>
      </c>
      <c r="F18" s="48">
        <v>321507582.66844362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ht="30" customHeight="1" x14ac:dyDescent="0.2">
      <c r="A19" s="70"/>
      <c r="B19" s="34" t="s">
        <v>23</v>
      </c>
      <c r="C19" s="47">
        <v>53</v>
      </c>
      <c r="D19" s="47">
        <v>71565.592665860473</v>
      </c>
      <c r="E19" s="48">
        <v>5212.0013121029997</v>
      </c>
      <c r="F19" s="48">
        <v>372999962.87589359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ht="17.100000000000001" customHeight="1" x14ac:dyDescent="0.2">
      <c r="A20" s="70"/>
      <c r="B20" s="34" t="s">
        <v>24</v>
      </c>
      <c r="C20" s="47">
        <v>46</v>
      </c>
      <c r="D20" s="47">
        <v>64266.76059494853</v>
      </c>
      <c r="E20" s="48">
        <v>4919.8721673378714</v>
      </c>
      <c r="F20" s="48">
        <v>316184246.73605353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ht="17.100000000000001" customHeight="1" x14ac:dyDescent="0.2">
      <c r="A21" s="70"/>
      <c r="B21" s="34" t="s">
        <v>25</v>
      </c>
      <c r="C21" s="47">
        <v>2</v>
      </c>
      <c r="D21" s="47">
        <v>2837.8249301663031</v>
      </c>
      <c r="E21" s="48">
        <v>5594.5739242569389</v>
      </c>
      <c r="F21" s="48">
        <v>15876421.355914667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ht="17.100000000000001" customHeight="1" x14ac:dyDescent="0.2">
      <c r="A22" s="70" t="s">
        <v>26</v>
      </c>
      <c r="B22" s="34" t="s">
        <v>27</v>
      </c>
      <c r="C22" s="47">
        <v>124</v>
      </c>
      <c r="D22" s="47">
        <v>179380.29273941673</v>
      </c>
      <c r="E22" s="48">
        <v>4841.2668542335932</v>
      </c>
      <c r="F22" s="48">
        <v>868427865.54205716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ht="17.100000000000001" customHeight="1" x14ac:dyDescent="0.2">
      <c r="A23" s="70"/>
      <c r="B23" s="34" t="s">
        <v>25</v>
      </c>
      <c r="C23" s="47">
        <v>38</v>
      </c>
      <c r="D23" s="47">
        <v>51429.391727371105</v>
      </c>
      <c r="E23" s="48">
        <v>5175.9246351728243</v>
      </c>
      <c r="F23" s="48">
        <v>266194655.61365354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ht="17.100000000000001" customHeight="1" x14ac:dyDescent="0.2">
      <c r="A24" s="70" t="s">
        <v>28</v>
      </c>
      <c r="B24" s="34" t="s">
        <v>29</v>
      </c>
      <c r="C24" s="47">
        <v>36</v>
      </c>
      <c r="D24" s="47">
        <v>50931.768438052903</v>
      </c>
      <c r="E24" s="48">
        <v>5499.1836986048211</v>
      </c>
      <c r="F24" s="48">
        <v>280083150.73565602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ht="30" customHeight="1" x14ac:dyDescent="0.2">
      <c r="A25" s="70"/>
      <c r="B25" s="34" t="s">
        <v>30</v>
      </c>
      <c r="C25" s="47">
        <v>35</v>
      </c>
      <c r="D25" s="47">
        <v>60039.912287535386</v>
      </c>
      <c r="E25" s="48">
        <v>3710.9986362873483</v>
      </c>
      <c r="F25" s="48">
        <v>222808032.62185583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ht="17.100000000000001" customHeight="1" x14ac:dyDescent="0.2">
      <c r="A26" s="70"/>
      <c r="B26" s="34" t="s">
        <v>31</v>
      </c>
      <c r="C26" s="47">
        <v>50</v>
      </c>
      <c r="D26" s="47">
        <v>60483.032178537913</v>
      </c>
      <c r="E26" s="48">
        <v>5530.5070648054152</v>
      </c>
      <c r="F26" s="48">
        <v>334501836.76425719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ht="17.100000000000001" customHeight="1" x14ac:dyDescent="0.2">
      <c r="A27" s="70"/>
      <c r="B27" s="34" t="s">
        <v>32</v>
      </c>
      <c r="C27" s="47">
        <v>41</v>
      </c>
      <c r="D27" s="47">
        <v>59354.97156266166</v>
      </c>
      <c r="E27" s="48">
        <v>5007.6597327681884</v>
      </c>
      <c r="F27" s="48">
        <v>297229501.03394169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ht="17.100000000000001" customHeight="1" x14ac:dyDescent="0.2">
      <c r="A28" s="70" t="s">
        <v>33</v>
      </c>
      <c r="B28" s="34" t="s">
        <v>34</v>
      </c>
      <c r="C28" s="47">
        <v>19</v>
      </c>
      <c r="D28" s="47">
        <v>18850.325114960026</v>
      </c>
      <c r="E28" s="48">
        <v>3704.6408011305871</v>
      </c>
      <c r="F28" s="48">
        <v>69833683.535457537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">
      <c r="A29" s="70"/>
      <c r="B29" s="34" t="s">
        <v>35</v>
      </c>
      <c r="C29" s="47">
        <v>55</v>
      </c>
      <c r="D29" s="47">
        <v>53151.536293348305</v>
      </c>
      <c r="E29" s="48">
        <v>5877.4243762620308</v>
      </c>
      <c r="F29" s="48">
        <v>312394135.04630136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ht="17.100000000000001" customHeight="1" x14ac:dyDescent="0.2">
      <c r="A30" s="70"/>
      <c r="B30" s="34" t="s">
        <v>36</v>
      </c>
      <c r="C30" s="47">
        <v>61</v>
      </c>
      <c r="D30" s="47">
        <v>78791.663752075576</v>
      </c>
      <c r="E30" s="48">
        <v>4888.1666607062525</v>
      </c>
      <c r="F30" s="48">
        <v>385146783.89447314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ht="17.100000000000001" customHeight="1" x14ac:dyDescent="0.2">
      <c r="A31" s="70"/>
      <c r="B31" s="34" t="s">
        <v>37</v>
      </c>
      <c r="C31" s="47">
        <v>27</v>
      </c>
      <c r="D31" s="47">
        <v>80016.159306403977</v>
      </c>
      <c r="E31" s="48">
        <v>4589.6719095599774</v>
      </c>
      <c r="F31" s="48">
        <v>367247918.67947853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ht="17.100000000000001" customHeight="1" x14ac:dyDescent="0.2">
      <c r="A32" s="70" t="s">
        <v>38</v>
      </c>
      <c r="B32" s="34" t="s">
        <v>39</v>
      </c>
      <c r="C32" s="47">
        <v>127</v>
      </c>
      <c r="D32" s="47">
        <v>180527.00699733908</v>
      </c>
      <c r="E32" s="48">
        <v>5076.3571843681284</v>
      </c>
      <c r="F32" s="48">
        <v>916419568.94341767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ht="17.100000000000001" customHeight="1" x14ac:dyDescent="0.2">
      <c r="A33" s="70"/>
      <c r="B33" s="34" t="s">
        <v>40</v>
      </c>
      <c r="C33" s="47">
        <v>35</v>
      </c>
      <c r="D33" s="47">
        <v>50282.677469448834</v>
      </c>
      <c r="E33" s="48">
        <v>4339.5253235047039</v>
      </c>
      <c r="F33" s="48">
        <v>218202952.21229264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ht="17.100000000000001" customHeight="1" x14ac:dyDescent="0.2">
      <c r="A34" s="70" t="s">
        <v>41</v>
      </c>
      <c r="B34" s="36" t="s">
        <v>42</v>
      </c>
      <c r="C34" s="47">
        <v>31</v>
      </c>
      <c r="D34" s="47">
        <v>43658.020852119036</v>
      </c>
      <c r="E34" s="48">
        <v>5081.4779421320227</v>
      </c>
      <c r="F34" s="48">
        <v>221847269.95718277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ht="17.100000000000001" customHeight="1" x14ac:dyDescent="0.2">
      <c r="A35" s="70"/>
      <c r="B35" s="36" t="s">
        <v>43</v>
      </c>
      <c r="C35" s="47">
        <v>32</v>
      </c>
      <c r="D35" s="47">
        <v>40946.199415242882</v>
      </c>
      <c r="E35" s="48">
        <v>4974.5356463951684</v>
      </c>
      <c r="F35" s="48">
        <v>203688328.57553071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ht="17.100000000000001" customHeight="1" x14ac:dyDescent="0.2">
      <c r="A36" s="70"/>
      <c r="B36" s="36" t="s">
        <v>44</v>
      </c>
      <c r="C36" s="47">
        <v>44</v>
      </c>
      <c r="D36" s="47">
        <v>64347.198303775622</v>
      </c>
      <c r="E36" s="48">
        <v>4926.2500608546161</v>
      </c>
      <c r="F36" s="48">
        <v>316990389.55979872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ht="17.100000000000001" customHeight="1" x14ac:dyDescent="0.2">
      <c r="A37" s="70"/>
      <c r="B37" s="36" t="s">
        <v>45</v>
      </c>
      <c r="C37" s="47">
        <v>55</v>
      </c>
      <c r="D37" s="47">
        <v>81858.265895650344</v>
      </c>
      <c r="E37" s="48">
        <v>4789.9442869096165</v>
      </c>
      <c r="F37" s="48">
        <v>392096533.06319869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ht="17.100000000000001" customHeight="1" x14ac:dyDescent="0.2">
      <c r="A38" s="70" t="s">
        <v>46</v>
      </c>
      <c r="B38" s="36" t="s">
        <v>42</v>
      </c>
      <c r="C38" s="47">
        <v>14</v>
      </c>
      <c r="D38" s="47">
        <v>18870.248487563764</v>
      </c>
      <c r="E38" s="48">
        <v>3628.605363160214</v>
      </c>
      <c r="F38" s="48">
        <v>68472684.866139784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ht="17.100000000000001" customHeight="1" x14ac:dyDescent="0.2">
      <c r="A39" s="70"/>
      <c r="B39" s="36" t="s">
        <v>43</v>
      </c>
      <c r="C39" s="47">
        <v>10</v>
      </c>
      <c r="D39" s="47">
        <v>12176.681588321908</v>
      </c>
      <c r="E39" s="48">
        <v>6846.3081585362233</v>
      </c>
      <c r="F39" s="48">
        <v>83365314.502026096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ht="17.100000000000001" customHeight="1" x14ac:dyDescent="0.2">
      <c r="A40" s="70"/>
      <c r="B40" s="36" t="s">
        <v>44</v>
      </c>
      <c r="C40" s="47">
        <v>7</v>
      </c>
      <c r="D40" s="47">
        <v>12611.090776233352</v>
      </c>
      <c r="E40" s="48">
        <v>5551.4048571401227</v>
      </c>
      <c r="F40" s="48">
        <v>70009270.589016825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ht="17.100000000000001" customHeight="1" x14ac:dyDescent="0.2">
      <c r="A41" s="70"/>
      <c r="B41" s="36" t="s">
        <v>45</v>
      </c>
      <c r="C41" s="47">
        <v>11</v>
      </c>
      <c r="D41" s="47">
        <v>14536.631948624565</v>
      </c>
      <c r="E41" s="48">
        <v>5525.9144574016536</v>
      </c>
      <c r="F41" s="48">
        <v>80328184.646831259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ht="17.100000000000001" customHeight="1" x14ac:dyDescent="0.2">
      <c r="A42" s="70"/>
      <c r="B42" s="36" t="s">
        <v>47</v>
      </c>
      <c r="C42" s="47">
        <v>21</v>
      </c>
      <c r="D42" s="47">
        <v>26409.567466618326</v>
      </c>
      <c r="E42" s="48">
        <v>4671.0399208403005</v>
      </c>
      <c r="F42" s="48">
        <v>123360143.92869943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ht="17.100000000000001" customHeight="1" x14ac:dyDescent="0.2">
      <c r="A43" s="70"/>
      <c r="B43" s="36" t="s">
        <v>48</v>
      </c>
      <c r="C43" s="47">
        <v>18</v>
      </c>
      <c r="D43" s="47">
        <v>28645.954289189416</v>
      </c>
      <c r="E43" s="48">
        <v>5131.5404836776506</v>
      </c>
      <c r="F43" s="48">
        <v>146997874.12855494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ht="17.100000000000001" customHeight="1" x14ac:dyDescent="0.2">
      <c r="A44" s="70"/>
      <c r="B44" s="36" t="s">
        <v>49</v>
      </c>
      <c r="C44" s="47">
        <v>14</v>
      </c>
      <c r="D44" s="47">
        <v>20006.521694337505</v>
      </c>
      <c r="E44" s="48">
        <v>5418.8648182698153</v>
      </c>
      <c r="F44" s="48">
        <v>108412636.54539733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ht="17.100000000000001" customHeight="1" x14ac:dyDescent="0.2">
      <c r="A45" s="70"/>
      <c r="B45" s="36" t="s">
        <v>50</v>
      </c>
      <c r="C45" s="47">
        <v>24</v>
      </c>
      <c r="D45" s="47">
        <v>33198.125645601591</v>
      </c>
      <c r="E45" s="48">
        <v>4925.1553126580784</v>
      </c>
      <c r="F45" s="48">
        <v>163505924.89372507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ht="17.100000000000001" customHeight="1" x14ac:dyDescent="0.2">
      <c r="A46" s="70"/>
      <c r="B46" s="36" t="s">
        <v>51</v>
      </c>
      <c r="C46" s="47">
        <v>24</v>
      </c>
      <c r="D46" s="47">
        <v>34001.980084395895</v>
      </c>
      <c r="E46" s="48">
        <v>4161.2850478682394</v>
      </c>
      <c r="F46" s="48">
        <v>141491931.32311028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ht="17.100000000000001" customHeight="1" x14ac:dyDescent="0.2">
      <c r="A47" s="70"/>
      <c r="B47" s="36" t="s">
        <v>52</v>
      </c>
      <c r="C47" s="47">
        <v>19</v>
      </c>
      <c r="D47" s="47">
        <v>30352.882485901537</v>
      </c>
      <c r="E47" s="48">
        <v>4898.3339819955681</v>
      </c>
      <c r="F47" s="48">
        <v>148678555.73220962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ht="17.100000000000001" customHeight="1" x14ac:dyDescent="0.2">
      <c r="A48" s="70" t="s">
        <v>53</v>
      </c>
      <c r="B48" s="34" t="s">
        <v>11</v>
      </c>
      <c r="C48" s="47">
        <v>21</v>
      </c>
      <c r="D48" s="47">
        <v>31386.466691945509</v>
      </c>
      <c r="E48" s="48">
        <v>5358.7360285058221</v>
      </c>
      <c r="F48" s="48">
        <v>168191789.86962634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ht="17.100000000000001" customHeight="1" x14ac:dyDescent="0.2">
      <c r="A49" s="70"/>
      <c r="B49" s="34" t="s">
        <v>12</v>
      </c>
      <c r="C49" s="47">
        <v>141</v>
      </c>
      <c r="D49" s="47">
        <v>199423.21777484237</v>
      </c>
      <c r="E49" s="48">
        <v>4846.1294631060846</v>
      </c>
      <c r="F49" s="48">
        <v>966430731.28608465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20.100000000000001" customHeight="1" x14ac:dyDescent="0.2">
      <c r="A50" s="70" t="s">
        <v>54</v>
      </c>
      <c r="B50" s="34" t="s">
        <v>11</v>
      </c>
      <c r="C50" s="47">
        <v>20</v>
      </c>
      <c r="D50" s="47">
        <v>23633.928277296178</v>
      </c>
      <c r="E50" s="48">
        <v>4945.6104519741966</v>
      </c>
      <c r="F50" s="48">
        <v>116884202.7094045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20.100000000000001" customHeight="1" x14ac:dyDescent="0.2">
      <c r="A51" s="70"/>
      <c r="B51" s="34" t="s">
        <v>12</v>
      </c>
      <c r="C51" s="47">
        <v>142</v>
      </c>
      <c r="D51" s="47">
        <v>207175.75618949169</v>
      </c>
      <c r="E51" s="48">
        <v>4912.439260100683</v>
      </c>
      <c r="F51" s="48">
        <v>1017738318.446306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ht="27.95" customHeight="1" x14ac:dyDescent="0.2">
      <c r="A52" s="70" t="s">
        <v>55</v>
      </c>
      <c r="B52" s="34" t="s">
        <v>11</v>
      </c>
      <c r="C52" s="47">
        <v>6</v>
      </c>
      <c r="D52" s="47">
        <v>6473.6754644252105</v>
      </c>
      <c r="E52" s="48">
        <v>5012.8655172953031</v>
      </c>
      <c r="F52" s="48">
        <v>32451664.505777795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ht="27.95" customHeight="1" x14ac:dyDescent="0.2">
      <c r="A53" s="70"/>
      <c r="B53" s="34" t="s">
        <v>12</v>
      </c>
      <c r="C53" s="47">
        <v>156</v>
      </c>
      <c r="D53" s="47">
        <v>224336.0090023627</v>
      </c>
      <c r="E53" s="48">
        <v>4913.0358588055524</v>
      </c>
      <c r="F53" s="48">
        <v>1102170856.6499331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ht="27.95" customHeight="1" x14ac:dyDescent="0.2">
      <c r="A54" s="70" t="s">
        <v>56</v>
      </c>
      <c r="B54" s="34" t="s">
        <v>11</v>
      </c>
      <c r="C54" s="47">
        <v>1</v>
      </c>
      <c r="D54" s="47">
        <v>738.74486043994295</v>
      </c>
      <c r="E54" s="48">
        <v>1999.9999999999998</v>
      </c>
      <c r="F54" s="48">
        <v>1477489.7208798858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ht="27.95" customHeight="1" x14ac:dyDescent="0.2">
      <c r="A55" s="70"/>
      <c r="B55" s="34" t="s">
        <v>12</v>
      </c>
      <c r="C55" s="47">
        <v>161</v>
      </c>
      <c r="D55" s="47">
        <v>230070.93960634797</v>
      </c>
      <c r="E55" s="48">
        <v>4925.1984338988896</v>
      </c>
      <c r="F55" s="48">
        <v>1133145031.4348309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ht="17.100000000000001" customHeight="1" x14ac:dyDescent="0.2">
      <c r="A56" s="70" t="s">
        <v>57</v>
      </c>
      <c r="B56" s="34" t="s">
        <v>58</v>
      </c>
      <c r="C56" s="47">
        <v>5</v>
      </c>
      <c r="D56" s="47">
        <v>5558.3895458771831</v>
      </c>
      <c r="E56" s="48">
        <v>5097.3177821491436</v>
      </c>
      <c r="F56" s="48">
        <v>28332877.872311667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ht="30" customHeight="1" x14ac:dyDescent="0.2">
      <c r="A57" s="70"/>
      <c r="B57" s="34" t="s">
        <v>59</v>
      </c>
      <c r="C57" s="47">
        <v>137</v>
      </c>
      <c r="D57" s="47">
        <v>201617.36664361448</v>
      </c>
      <c r="E57" s="48">
        <v>4907.3423437917445</v>
      </c>
      <c r="F57" s="48">
        <v>989405440.57399464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ht="30" customHeight="1" x14ac:dyDescent="0.2">
      <c r="A58" s="70"/>
      <c r="B58" s="34" t="s">
        <v>60</v>
      </c>
      <c r="C58" s="47">
        <v>19</v>
      </c>
      <c r="D58" s="47">
        <v>22718.642358748151</v>
      </c>
      <c r="E58" s="48">
        <v>4963.5631520259549</v>
      </c>
      <c r="F58" s="48">
        <v>112765416.07593834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ht="45.95" customHeight="1" x14ac:dyDescent="0.2">
      <c r="A59" s="70"/>
      <c r="B59" s="34" t="s">
        <v>61</v>
      </c>
      <c r="C59" s="47">
        <v>1</v>
      </c>
      <c r="D59" s="47">
        <v>915.28591854802721</v>
      </c>
      <c r="E59" s="48">
        <v>4500</v>
      </c>
      <c r="F59" s="48">
        <v>4118786.6334661227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ht="20.100000000000001" customHeight="1" x14ac:dyDescent="0.2">
      <c r="A60" s="70" t="s">
        <v>62</v>
      </c>
      <c r="B60" s="34" t="s">
        <v>11</v>
      </c>
      <c r="C60" s="47">
        <v>0</v>
      </c>
      <c r="D60" s="47">
        <v>0</v>
      </c>
      <c r="E60" s="48" t="s">
        <v>484</v>
      </c>
      <c r="F60" s="48" t="s">
        <v>484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ht="20.100000000000001" customHeight="1" x14ac:dyDescent="0.2">
      <c r="A61" s="70"/>
      <c r="B61" s="34" t="s">
        <v>12</v>
      </c>
      <c r="C61" s="47">
        <v>162</v>
      </c>
      <c r="D61" s="47">
        <v>230809.6844667879</v>
      </c>
      <c r="E61" s="48">
        <v>4915.8358488158565</v>
      </c>
      <c r="F61" s="48">
        <v>1134622521.1557124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ht="20.100000000000001" customHeight="1" x14ac:dyDescent="0.2">
      <c r="A62" s="70" t="s">
        <v>63</v>
      </c>
      <c r="B62" s="34" t="s">
        <v>11</v>
      </c>
      <c r="C62" s="47">
        <v>116</v>
      </c>
      <c r="D62" s="47">
        <v>153888.82939675075</v>
      </c>
      <c r="E62" s="48">
        <v>5174.6259248899069</v>
      </c>
      <c r="F62" s="48">
        <v>796317126.14738643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ht="20.100000000000001" customHeight="1" x14ac:dyDescent="0.2">
      <c r="A63" s="70"/>
      <c r="B63" s="34" t="s">
        <v>12</v>
      </c>
      <c r="C63" s="47">
        <v>46</v>
      </c>
      <c r="D63" s="47">
        <v>76920.855070037156</v>
      </c>
      <c r="E63" s="48">
        <v>4398.0971701405842</v>
      </c>
      <c r="F63" s="48">
        <v>338305395.00832444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ht="20.100000000000001" customHeight="1" x14ac:dyDescent="0.2">
      <c r="A64" s="70" t="s">
        <v>64</v>
      </c>
      <c r="B64" s="34" t="s">
        <v>11</v>
      </c>
      <c r="C64" s="47">
        <v>21</v>
      </c>
      <c r="D64" s="47">
        <v>29487.541971701205</v>
      </c>
      <c r="E64" s="48">
        <v>5263.2546236312455</v>
      </c>
      <c r="F64" s="48">
        <v>155200441.62207678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ht="20.100000000000001" customHeight="1" x14ac:dyDescent="0.2">
      <c r="A65" s="70"/>
      <c r="B65" s="34" t="s">
        <v>12</v>
      </c>
      <c r="C65" s="47">
        <v>141</v>
      </c>
      <c r="D65" s="47">
        <v>201322.14249508665</v>
      </c>
      <c r="E65" s="48">
        <v>4864.9496145588546</v>
      </c>
      <c r="F65" s="48">
        <v>979422079.53363454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ht="17.100000000000001" customHeight="1" x14ac:dyDescent="0.2">
      <c r="A66" s="70" t="s">
        <v>65</v>
      </c>
      <c r="B66" s="34" t="s">
        <v>11</v>
      </c>
      <c r="C66" s="47">
        <v>92</v>
      </c>
      <c r="D66" s="47">
        <v>120209.80205715499</v>
      </c>
      <c r="E66" s="48">
        <v>4562.2785576777915</v>
      </c>
      <c r="F66" s="48">
        <v>548430602.34804988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ht="17.100000000000001" customHeight="1" x14ac:dyDescent="0.2">
      <c r="A67" s="70"/>
      <c r="B67" s="34" t="s">
        <v>12</v>
      </c>
      <c r="C67" s="47">
        <v>70</v>
      </c>
      <c r="D67" s="47">
        <v>110599.8824096328</v>
      </c>
      <c r="E67" s="48">
        <v>5300.1134000898892</v>
      </c>
      <c r="F67" s="48">
        <v>586191918.80766082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ht="17.100000000000001" customHeight="1" x14ac:dyDescent="0.2">
      <c r="A68" s="70" t="s">
        <v>66</v>
      </c>
      <c r="B68" s="34" t="s">
        <v>67</v>
      </c>
      <c r="C68" s="47">
        <v>51</v>
      </c>
      <c r="D68" s="47">
        <v>73520.185911837296</v>
      </c>
      <c r="E68" s="48">
        <v>5388.7802867529081</v>
      </c>
      <c r="F68" s="48">
        <v>396184128.5201177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ht="17.100000000000001" customHeight="1" x14ac:dyDescent="0.2">
      <c r="A69" s="70"/>
      <c r="B69" s="34" t="s">
        <v>68</v>
      </c>
      <c r="C69" s="47">
        <v>11</v>
      </c>
      <c r="D69" s="47">
        <v>11861.135325075109</v>
      </c>
      <c r="E69" s="48">
        <v>4519.8756111033154</v>
      </c>
      <c r="F69" s="48">
        <v>53610856.275802977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ht="17.100000000000001" customHeight="1" x14ac:dyDescent="0.2">
      <c r="A70" s="70"/>
      <c r="B70" s="34" t="s">
        <v>69</v>
      </c>
      <c r="C70" s="47">
        <v>20</v>
      </c>
      <c r="D70" s="47">
        <v>22435.607813948744</v>
      </c>
      <c r="E70" s="48">
        <v>6902.1495082025549</v>
      </c>
      <c r="F70" s="48">
        <v>154853919.43927172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ht="17.100000000000001" customHeight="1" x14ac:dyDescent="0.2">
      <c r="A71" s="70"/>
      <c r="B71" s="34" t="s">
        <v>70</v>
      </c>
      <c r="C71" s="47">
        <v>13</v>
      </c>
      <c r="D71" s="47">
        <v>18220.377304879294</v>
      </c>
      <c r="E71" s="48">
        <v>6525.5561470755329</v>
      </c>
      <c r="F71" s="48">
        <v>118898095.12389061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ht="17.100000000000001" customHeight="1" x14ac:dyDescent="0.2">
      <c r="A72" s="70"/>
      <c r="B72" s="34" t="s">
        <v>71</v>
      </c>
      <c r="C72" s="47">
        <v>23</v>
      </c>
      <c r="D72" s="47">
        <v>41673.674585713306</v>
      </c>
      <c r="E72" s="48">
        <v>4113.9039212958214</v>
      </c>
      <c r="F72" s="48">
        <v>171441493.292972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ht="17.100000000000001" customHeight="1" x14ac:dyDescent="0.2">
      <c r="A73" s="70"/>
      <c r="B73" s="34" t="s">
        <v>72</v>
      </c>
      <c r="C73" s="47">
        <v>25</v>
      </c>
      <c r="D73" s="47">
        <v>38206.920330775654</v>
      </c>
      <c r="E73" s="48">
        <v>3531.820117333581</v>
      </c>
      <c r="F73" s="48">
        <v>134939969.84559485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ht="17.100000000000001" customHeight="1" x14ac:dyDescent="0.2">
      <c r="A74" s="70"/>
      <c r="B74" s="34" t="s">
        <v>73</v>
      </c>
      <c r="C74" s="47">
        <v>19</v>
      </c>
      <c r="D74" s="47">
        <v>24891.783194558437</v>
      </c>
      <c r="E74" s="48">
        <v>4205.9686057746076</v>
      </c>
      <c r="F74" s="48">
        <v>104694058.65806076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</sheetData>
  <mergeCells count="22">
    <mergeCell ref="A38:A47"/>
    <mergeCell ref="C2:F2"/>
    <mergeCell ref="A5:A8"/>
    <mergeCell ref="A9:A10"/>
    <mergeCell ref="A11:A16"/>
    <mergeCell ref="A17:A21"/>
    <mergeCell ref="A62:A63"/>
    <mergeCell ref="A64:A65"/>
    <mergeCell ref="A66:A67"/>
    <mergeCell ref="A68:A74"/>
    <mergeCell ref="A1:B3"/>
    <mergeCell ref="A48:A49"/>
    <mergeCell ref="A50:A51"/>
    <mergeCell ref="A52:A53"/>
    <mergeCell ref="A54:A55"/>
    <mergeCell ref="A56:A59"/>
    <mergeCell ref="A60:A61"/>
    <mergeCell ref="A22:A23"/>
    <mergeCell ref="A24:A27"/>
    <mergeCell ref="A28:A31"/>
    <mergeCell ref="A32:A33"/>
    <mergeCell ref="A34:A37"/>
  </mergeCells>
  <hyperlinks>
    <hyperlink ref="A1:B3" location="'Index'!A154" display="Vissza" xr:uid="{B1D28F9A-5CB6-4CC8-A751-42AE54EA5E62}"/>
  </hyperlinks>
  <pageMargins left="0.75" right="0.75" top="1" bottom="1" header="0.5" footer="0.5"/>
  <pageSetup orientation="portrait" horizontalDpi="300" verticalDpi="300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D4F8C-0855-44DE-BB9F-60065D9FE88B}">
  <sheetPr codeName="Munka14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38" customWidth="1"/>
    <col min="3" max="3" width="13.5703125" style="38" customWidth="1"/>
    <col min="4" max="5" width="9.5703125" style="38" customWidth="1"/>
    <col min="6" max="6" width="11.5703125" style="38" customWidth="1"/>
    <col min="7" max="256" width="9.140625" style="38"/>
    <col min="257" max="258" width="22.7109375" style="38" customWidth="1"/>
    <col min="259" max="259" width="13.5703125" style="38" customWidth="1"/>
    <col min="260" max="261" width="9.5703125" style="38" customWidth="1"/>
    <col min="262" max="262" width="11.5703125" style="38" customWidth="1"/>
    <col min="263" max="512" width="9.140625" style="38"/>
    <col min="513" max="514" width="22.7109375" style="38" customWidth="1"/>
    <col min="515" max="515" width="13.5703125" style="38" customWidth="1"/>
    <col min="516" max="517" width="9.5703125" style="38" customWidth="1"/>
    <col min="518" max="518" width="11.5703125" style="38" customWidth="1"/>
    <col min="519" max="768" width="9.140625" style="38"/>
    <col min="769" max="770" width="22.7109375" style="38" customWidth="1"/>
    <col min="771" max="771" width="13.5703125" style="38" customWidth="1"/>
    <col min="772" max="773" width="9.5703125" style="38" customWidth="1"/>
    <col min="774" max="774" width="11.5703125" style="38" customWidth="1"/>
    <col min="775" max="1024" width="9.140625" style="38"/>
    <col min="1025" max="1026" width="22.7109375" style="38" customWidth="1"/>
    <col min="1027" max="1027" width="13.5703125" style="38" customWidth="1"/>
    <col min="1028" max="1029" width="9.5703125" style="38" customWidth="1"/>
    <col min="1030" max="1030" width="11.5703125" style="38" customWidth="1"/>
    <col min="1031" max="1280" width="9.140625" style="38"/>
    <col min="1281" max="1282" width="22.7109375" style="38" customWidth="1"/>
    <col min="1283" max="1283" width="13.5703125" style="38" customWidth="1"/>
    <col min="1284" max="1285" width="9.5703125" style="38" customWidth="1"/>
    <col min="1286" max="1286" width="11.5703125" style="38" customWidth="1"/>
    <col min="1287" max="1536" width="9.140625" style="38"/>
    <col min="1537" max="1538" width="22.7109375" style="38" customWidth="1"/>
    <col min="1539" max="1539" width="13.5703125" style="38" customWidth="1"/>
    <col min="1540" max="1541" width="9.5703125" style="38" customWidth="1"/>
    <col min="1542" max="1542" width="11.5703125" style="38" customWidth="1"/>
    <col min="1543" max="1792" width="9.140625" style="38"/>
    <col min="1793" max="1794" width="22.7109375" style="38" customWidth="1"/>
    <col min="1795" max="1795" width="13.5703125" style="38" customWidth="1"/>
    <col min="1796" max="1797" width="9.5703125" style="38" customWidth="1"/>
    <col min="1798" max="1798" width="11.5703125" style="38" customWidth="1"/>
    <col min="1799" max="2048" width="9.140625" style="38"/>
    <col min="2049" max="2050" width="22.7109375" style="38" customWidth="1"/>
    <col min="2051" max="2051" width="13.5703125" style="38" customWidth="1"/>
    <col min="2052" max="2053" width="9.5703125" style="38" customWidth="1"/>
    <col min="2054" max="2054" width="11.5703125" style="38" customWidth="1"/>
    <col min="2055" max="2304" width="9.140625" style="38"/>
    <col min="2305" max="2306" width="22.7109375" style="38" customWidth="1"/>
    <col min="2307" max="2307" width="13.5703125" style="38" customWidth="1"/>
    <col min="2308" max="2309" width="9.5703125" style="38" customWidth="1"/>
    <col min="2310" max="2310" width="11.5703125" style="38" customWidth="1"/>
    <col min="2311" max="2560" width="9.140625" style="38"/>
    <col min="2561" max="2562" width="22.7109375" style="38" customWidth="1"/>
    <col min="2563" max="2563" width="13.5703125" style="38" customWidth="1"/>
    <col min="2564" max="2565" width="9.5703125" style="38" customWidth="1"/>
    <col min="2566" max="2566" width="11.5703125" style="38" customWidth="1"/>
    <col min="2567" max="2816" width="9.140625" style="38"/>
    <col min="2817" max="2818" width="22.7109375" style="38" customWidth="1"/>
    <col min="2819" max="2819" width="13.5703125" style="38" customWidth="1"/>
    <col min="2820" max="2821" width="9.5703125" style="38" customWidth="1"/>
    <col min="2822" max="2822" width="11.5703125" style="38" customWidth="1"/>
    <col min="2823" max="3072" width="9.140625" style="38"/>
    <col min="3073" max="3074" width="22.7109375" style="38" customWidth="1"/>
    <col min="3075" max="3075" width="13.5703125" style="38" customWidth="1"/>
    <col min="3076" max="3077" width="9.5703125" style="38" customWidth="1"/>
    <col min="3078" max="3078" width="11.5703125" style="38" customWidth="1"/>
    <col min="3079" max="3328" width="9.140625" style="38"/>
    <col min="3329" max="3330" width="22.7109375" style="38" customWidth="1"/>
    <col min="3331" max="3331" width="13.5703125" style="38" customWidth="1"/>
    <col min="3332" max="3333" width="9.5703125" style="38" customWidth="1"/>
    <col min="3334" max="3334" width="11.5703125" style="38" customWidth="1"/>
    <col min="3335" max="3584" width="9.140625" style="38"/>
    <col min="3585" max="3586" width="22.7109375" style="38" customWidth="1"/>
    <col min="3587" max="3587" width="13.5703125" style="38" customWidth="1"/>
    <col min="3588" max="3589" width="9.5703125" style="38" customWidth="1"/>
    <col min="3590" max="3590" width="11.5703125" style="38" customWidth="1"/>
    <col min="3591" max="3840" width="9.140625" style="38"/>
    <col min="3841" max="3842" width="22.7109375" style="38" customWidth="1"/>
    <col min="3843" max="3843" width="13.5703125" style="38" customWidth="1"/>
    <col min="3844" max="3845" width="9.5703125" style="38" customWidth="1"/>
    <col min="3846" max="3846" width="11.5703125" style="38" customWidth="1"/>
    <col min="3847" max="4096" width="9.140625" style="38"/>
    <col min="4097" max="4098" width="22.7109375" style="38" customWidth="1"/>
    <col min="4099" max="4099" width="13.5703125" style="38" customWidth="1"/>
    <col min="4100" max="4101" width="9.5703125" style="38" customWidth="1"/>
    <col min="4102" max="4102" width="11.5703125" style="38" customWidth="1"/>
    <col min="4103" max="4352" width="9.140625" style="38"/>
    <col min="4353" max="4354" width="22.7109375" style="38" customWidth="1"/>
    <col min="4355" max="4355" width="13.5703125" style="38" customWidth="1"/>
    <col min="4356" max="4357" width="9.5703125" style="38" customWidth="1"/>
    <col min="4358" max="4358" width="11.5703125" style="38" customWidth="1"/>
    <col min="4359" max="4608" width="9.140625" style="38"/>
    <col min="4609" max="4610" width="22.7109375" style="38" customWidth="1"/>
    <col min="4611" max="4611" width="13.5703125" style="38" customWidth="1"/>
    <col min="4612" max="4613" width="9.5703125" style="38" customWidth="1"/>
    <col min="4614" max="4614" width="11.5703125" style="38" customWidth="1"/>
    <col min="4615" max="4864" width="9.140625" style="38"/>
    <col min="4865" max="4866" width="22.7109375" style="38" customWidth="1"/>
    <col min="4867" max="4867" width="13.5703125" style="38" customWidth="1"/>
    <col min="4868" max="4869" width="9.5703125" style="38" customWidth="1"/>
    <col min="4870" max="4870" width="11.5703125" style="38" customWidth="1"/>
    <col min="4871" max="5120" width="9.140625" style="38"/>
    <col min="5121" max="5122" width="22.7109375" style="38" customWidth="1"/>
    <col min="5123" max="5123" width="13.5703125" style="38" customWidth="1"/>
    <col min="5124" max="5125" width="9.5703125" style="38" customWidth="1"/>
    <col min="5126" max="5126" width="11.5703125" style="38" customWidth="1"/>
    <col min="5127" max="5376" width="9.140625" style="38"/>
    <col min="5377" max="5378" width="22.7109375" style="38" customWidth="1"/>
    <col min="5379" max="5379" width="13.5703125" style="38" customWidth="1"/>
    <col min="5380" max="5381" width="9.5703125" style="38" customWidth="1"/>
    <col min="5382" max="5382" width="11.5703125" style="38" customWidth="1"/>
    <col min="5383" max="5632" width="9.140625" style="38"/>
    <col min="5633" max="5634" width="22.7109375" style="38" customWidth="1"/>
    <col min="5635" max="5635" width="13.5703125" style="38" customWidth="1"/>
    <col min="5636" max="5637" width="9.5703125" style="38" customWidth="1"/>
    <col min="5638" max="5638" width="11.5703125" style="38" customWidth="1"/>
    <col min="5639" max="5888" width="9.140625" style="38"/>
    <col min="5889" max="5890" width="22.7109375" style="38" customWidth="1"/>
    <col min="5891" max="5891" width="13.5703125" style="38" customWidth="1"/>
    <col min="5892" max="5893" width="9.5703125" style="38" customWidth="1"/>
    <col min="5894" max="5894" width="11.5703125" style="38" customWidth="1"/>
    <col min="5895" max="6144" width="9.140625" style="38"/>
    <col min="6145" max="6146" width="22.7109375" style="38" customWidth="1"/>
    <col min="6147" max="6147" width="13.5703125" style="38" customWidth="1"/>
    <col min="6148" max="6149" width="9.5703125" style="38" customWidth="1"/>
    <col min="6150" max="6150" width="11.5703125" style="38" customWidth="1"/>
    <col min="6151" max="6400" width="9.140625" style="38"/>
    <col min="6401" max="6402" width="22.7109375" style="38" customWidth="1"/>
    <col min="6403" max="6403" width="13.5703125" style="38" customWidth="1"/>
    <col min="6404" max="6405" width="9.5703125" style="38" customWidth="1"/>
    <col min="6406" max="6406" width="11.5703125" style="38" customWidth="1"/>
    <col min="6407" max="6656" width="9.140625" style="38"/>
    <col min="6657" max="6658" width="22.7109375" style="38" customWidth="1"/>
    <col min="6659" max="6659" width="13.5703125" style="38" customWidth="1"/>
    <col min="6660" max="6661" width="9.5703125" style="38" customWidth="1"/>
    <col min="6662" max="6662" width="11.5703125" style="38" customWidth="1"/>
    <col min="6663" max="6912" width="9.140625" style="38"/>
    <col min="6913" max="6914" width="22.7109375" style="38" customWidth="1"/>
    <col min="6915" max="6915" width="13.5703125" style="38" customWidth="1"/>
    <col min="6916" max="6917" width="9.5703125" style="38" customWidth="1"/>
    <col min="6918" max="6918" width="11.5703125" style="38" customWidth="1"/>
    <col min="6919" max="7168" width="9.140625" style="38"/>
    <col min="7169" max="7170" width="22.7109375" style="38" customWidth="1"/>
    <col min="7171" max="7171" width="13.5703125" style="38" customWidth="1"/>
    <col min="7172" max="7173" width="9.5703125" style="38" customWidth="1"/>
    <col min="7174" max="7174" width="11.5703125" style="38" customWidth="1"/>
    <col min="7175" max="7424" width="9.140625" style="38"/>
    <col min="7425" max="7426" width="22.7109375" style="38" customWidth="1"/>
    <col min="7427" max="7427" width="13.5703125" style="38" customWidth="1"/>
    <col min="7428" max="7429" width="9.5703125" style="38" customWidth="1"/>
    <col min="7430" max="7430" width="11.5703125" style="38" customWidth="1"/>
    <col min="7431" max="7680" width="9.140625" style="38"/>
    <col min="7681" max="7682" width="22.7109375" style="38" customWidth="1"/>
    <col min="7683" max="7683" width="13.5703125" style="38" customWidth="1"/>
    <col min="7684" max="7685" width="9.5703125" style="38" customWidth="1"/>
    <col min="7686" max="7686" width="11.5703125" style="38" customWidth="1"/>
    <col min="7687" max="7936" width="9.140625" style="38"/>
    <col min="7937" max="7938" width="22.7109375" style="38" customWidth="1"/>
    <col min="7939" max="7939" width="13.5703125" style="38" customWidth="1"/>
    <col min="7940" max="7941" width="9.5703125" style="38" customWidth="1"/>
    <col min="7942" max="7942" width="11.5703125" style="38" customWidth="1"/>
    <col min="7943" max="8192" width="9.140625" style="38"/>
    <col min="8193" max="8194" width="22.7109375" style="38" customWidth="1"/>
    <col min="8195" max="8195" width="13.5703125" style="38" customWidth="1"/>
    <col min="8196" max="8197" width="9.5703125" style="38" customWidth="1"/>
    <col min="8198" max="8198" width="11.5703125" style="38" customWidth="1"/>
    <col min="8199" max="8448" width="9.140625" style="38"/>
    <col min="8449" max="8450" width="22.7109375" style="38" customWidth="1"/>
    <col min="8451" max="8451" width="13.5703125" style="38" customWidth="1"/>
    <col min="8452" max="8453" width="9.5703125" style="38" customWidth="1"/>
    <col min="8454" max="8454" width="11.5703125" style="38" customWidth="1"/>
    <col min="8455" max="8704" width="9.140625" style="38"/>
    <col min="8705" max="8706" width="22.7109375" style="38" customWidth="1"/>
    <col min="8707" max="8707" width="13.5703125" style="38" customWidth="1"/>
    <col min="8708" max="8709" width="9.5703125" style="38" customWidth="1"/>
    <col min="8710" max="8710" width="11.5703125" style="38" customWidth="1"/>
    <col min="8711" max="8960" width="9.140625" style="38"/>
    <col min="8961" max="8962" width="22.7109375" style="38" customWidth="1"/>
    <col min="8963" max="8963" width="13.5703125" style="38" customWidth="1"/>
    <col min="8964" max="8965" width="9.5703125" style="38" customWidth="1"/>
    <col min="8966" max="8966" width="11.5703125" style="38" customWidth="1"/>
    <col min="8967" max="9216" width="9.140625" style="38"/>
    <col min="9217" max="9218" width="22.7109375" style="38" customWidth="1"/>
    <col min="9219" max="9219" width="13.5703125" style="38" customWidth="1"/>
    <col min="9220" max="9221" width="9.5703125" style="38" customWidth="1"/>
    <col min="9222" max="9222" width="11.5703125" style="38" customWidth="1"/>
    <col min="9223" max="9472" width="9.140625" style="38"/>
    <col min="9473" max="9474" width="22.7109375" style="38" customWidth="1"/>
    <col min="9475" max="9475" width="13.5703125" style="38" customWidth="1"/>
    <col min="9476" max="9477" width="9.5703125" style="38" customWidth="1"/>
    <col min="9478" max="9478" width="11.5703125" style="38" customWidth="1"/>
    <col min="9479" max="9728" width="9.140625" style="38"/>
    <col min="9729" max="9730" width="22.7109375" style="38" customWidth="1"/>
    <col min="9731" max="9731" width="13.5703125" style="38" customWidth="1"/>
    <col min="9732" max="9733" width="9.5703125" style="38" customWidth="1"/>
    <col min="9734" max="9734" width="11.5703125" style="38" customWidth="1"/>
    <col min="9735" max="9984" width="9.140625" style="38"/>
    <col min="9985" max="9986" width="22.7109375" style="38" customWidth="1"/>
    <col min="9987" max="9987" width="13.5703125" style="38" customWidth="1"/>
    <col min="9988" max="9989" width="9.5703125" style="38" customWidth="1"/>
    <col min="9990" max="9990" width="11.5703125" style="38" customWidth="1"/>
    <col min="9991" max="10240" width="9.140625" style="38"/>
    <col min="10241" max="10242" width="22.7109375" style="38" customWidth="1"/>
    <col min="10243" max="10243" width="13.5703125" style="38" customWidth="1"/>
    <col min="10244" max="10245" width="9.5703125" style="38" customWidth="1"/>
    <col min="10246" max="10246" width="11.5703125" style="38" customWidth="1"/>
    <col min="10247" max="10496" width="9.140625" style="38"/>
    <col min="10497" max="10498" width="22.7109375" style="38" customWidth="1"/>
    <col min="10499" max="10499" width="13.5703125" style="38" customWidth="1"/>
    <col min="10500" max="10501" width="9.5703125" style="38" customWidth="1"/>
    <col min="10502" max="10502" width="11.5703125" style="38" customWidth="1"/>
    <col min="10503" max="10752" width="9.140625" style="38"/>
    <col min="10753" max="10754" width="22.7109375" style="38" customWidth="1"/>
    <col min="10755" max="10755" width="13.5703125" style="38" customWidth="1"/>
    <col min="10756" max="10757" width="9.5703125" style="38" customWidth="1"/>
    <col min="10758" max="10758" width="11.5703125" style="38" customWidth="1"/>
    <col min="10759" max="11008" width="9.140625" style="38"/>
    <col min="11009" max="11010" width="22.7109375" style="38" customWidth="1"/>
    <col min="11011" max="11011" width="13.5703125" style="38" customWidth="1"/>
    <col min="11012" max="11013" width="9.5703125" style="38" customWidth="1"/>
    <col min="11014" max="11014" width="11.5703125" style="38" customWidth="1"/>
    <col min="11015" max="11264" width="9.140625" style="38"/>
    <col min="11265" max="11266" width="22.7109375" style="38" customWidth="1"/>
    <col min="11267" max="11267" width="13.5703125" style="38" customWidth="1"/>
    <col min="11268" max="11269" width="9.5703125" style="38" customWidth="1"/>
    <col min="11270" max="11270" width="11.5703125" style="38" customWidth="1"/>
    <col min="11271" max="11520" width="9.140625" style="38"/>
    <col min="11521" max="11522" width="22.7109375" style="38" customWidth="1"/>
    <col min="11523" max="11523" width="13.5703125" style="38" customWidth="1"/>
    <col min="11524" max="11525" width="9.5703125" style="38" customWidth="1"/>
    <col min="11526" max="11526" width="11.5703125" style="38" customWidth="1"/>
    <col min="11527" max="11776" width="9.140625" style="38"/>
    <col min="11777" max="11778" width="22.7109375" style="38" customWidth="1"/>
    <col min="11779" max="11779" width="13.5703125" style="38" customWidth="1"/>
    <col min="11780" max="11781" width="9.5703125" style="38" customWidth="1"/>
    <col min="11782" max="11782" width="11.5703125" style="38" customWidth="1"/>
    <col min="11783" max="12032" width="9.140625" style="38"/>
    <col min="12033" max="12034" width="22.7109375" style="38" customWidth="1"/>
    <col min="12035" max="12035" width="13.5703125" style="38" customWidth="1"/>
    <col min="12036" max="12037" width="9.5703125" style="38" customWidth="1"/>
    <col min="12038" max="12038" width="11.5703125" style="38" customWidth="1"/>
    <col min="12039" max="12288" width="9.140625" style="38"/>
    <col min="12289" max="12290" width="22.7109375" style="38" customWidth="1"/>
    <col min="12291" max="12291" width="13.5703125" style="38" customWidth="1"/>
    <col min="12292" max="12293" width="9.5703125" style="38" customWidth="1"/>
    <col min="12294" max="12294" width="11.5703125" style="38" customWidth="1"/>
    <col min="12295" max="12544" width="9.140625" style="38"/>
    <col min="12545" max="12546" width="22.7109375" style="38" customWidth="1"/>
    <col min="12547" max="12547" width="13.5703125" style="38" customWidth="1"/>
    <col min="12548" max="12549" width="9.5703125" style="38" customWidth="1"/>
    <col min="12550" max="12550" width="11.5703125" style="38" customWidth="1"/>
    <col min="12551" max="12800" width="9.140625" style="38"/>
    <col min="12801" max="12802" width="22.7109375" style="38" customWidth="1"/>
    <col min="12803" max="12803" width="13.5703125" style="38" customWidth="1"/>
    <col min="12804" max="12805" width="9.5703125" style="38" customWidth="1"/>
    <col min="12806" max="12806" width="11.5703125" style="38" customWidth="1"/>
    <col min="12807" max="13056" width="9.140625" style="38"/>
    <col min="13057" max="13058" width="22.7109375" style="38" customWidth="1"/>
    <col min="13059" max="13059" width="13.5703125" style="38" customWidth="1"/>
    <col min="13060" max="13061" width="9.5703125" style="38" customWidth="1"/>
    <col min="13062" max="13062" width="11.5703125" style="38" customWidth="1"/>
    <col min="13063" max="13312" width="9.140625" style="38"/>
    <col min="13313" max="13314" width="22.7109375" style="38" customWidth="1"/>
    <col min="13315" max="13315" width="13.5703125" style="38" customWidth="1"/>
    <col min="13316" max="13317" width="9.5703125" style="38" customWidth="1"/>
    <col min="13318" max="13318" width="11.5703125" style="38" customWidth="1"/>
    <col min="13319" max="13568" width="9.140625" style="38"/>
    <col min="13569" max="13570" width="22.7109375" style="38" customWidth="1"/>
    <col min="13571" max="13571" width="13.5703125" style="38" customWidth="1"/>
    <col min="13572" max="13573" width="9.5703125" style="38" customWidth="1"/>
    <col min="13574" max="13574" width="11.5703125" style="38" customWidth="1"/>
    <col min="13575" max="13824" width="9.140625" style="38"/>
    <col min="13825" max="13826" width="22.7109375" style="38" customWidth="1"/>
    <col min="13827" max="13827" width="13.5703125" style="38" customWidth="1"/>
    <col min="13828" max="13829" width="9.5703125" style="38" customWidth="1"/>
    <col min="13830" max="13830" width="11.5703125" style="38" customWidth="1"/>
    <col min="13831" max="14080" width="9.140625" style="38"/>
    <col min="14081" max="14082" width="22.7109375" style="38" customWidth="1"/>
    <col min="14083" max="14083" width="13.5703125" style="38" customWidth="1"/>
    <col min="14084" max="14085" width="9.5703125" style="38" customWidth="1"/>
    <col min="14086" max="14086" width="11.5703125" style="38" customWidth="1"/>
    <col min="14087" max="14336" width="9.140625" style="38"/>
    <col min="14337" max="14338" width="22.7109375" style="38" customWidth="1"/>
    <col min="14339" max="14339" width="13.5703125" style="38" customWidth="1"/>
    <col min="14340" max="14341" width="9.5703125" style="38" customWidth="1"/>
    <col min="14342" max="14342" width="11.5703125" style="38" customWidth="1"/>
    <col min="14343" max="14592" width="9.140625" style="38"/>
    <col min="14593" max="14594" width="22.7109375" style="38" customWidth="1"/>
    <col min="14595" max="14595" width="13.5703125" style="38" customWidth="1"/>
    <col min="14596" max="14597" width="9.5703125" style="38" customWidth="1"/>
    <col min="14598" max="14598" width="11.5703125" style="38" customWidth="1"/>
    <col min="14599" max="14848" width="9.140625" style="38"/>
    <col min="14849" max="14850" width="22.7109375" style="38" customWidth="1"/>
    <col min="14851" max="14851" width="13.5703125" style="38" customWidth="1"/>
    <col min="14852" max="14853" width="9.5703125" style="38" customWidth="1"/>
    <col min="14854" max="14854" width="11.5703125" style="38" customWidth="1"/>
    <col min="14855" max="15104" width="9.140625" style="38"/>
    <col min="15105" max="15106" width="22.7109375" style="38" customWidth="1"/>
    <col min="15107" max="15107" width="13.5703125" style="38" customWidth="1"/>
    <col min="15108" max="15109" width="9.5703125" style="38" customWidth="1"/>
    <col min="15110" max="15110" width="11.5703125" style="38" customWidth="1"/>
    <col min="15111" max="15360" width="9.140625" style="38"/>
    <col min="15361" max="15362" width="22.7109375" style="38" customWidth="1"/>
    <col min="15363" max="15363" width="13.5703125" style="38" customWidth="1"/>
    <col min="15364" max="15365" width="9.5703125" style="38" customWidth="1"/>
    <col min="15366" max="15366" width="11.5703125" style="38" customWidth="1"/>
    <col min="15367" max="15616" width="9.140625" style="38"/>
    <col min="15617" max="15618" width="22.7109375" style="38" customWidth="1"/>
    <col min="15619" max="15619" width="13.5703125" style="38" customWidth="1"/>
    <col min="15620" max="15621" width="9.5703125" style="38" customWidth="1"/>
    <col min="15622" max="15622" width="11.5703125" style="38" customWidth="1"/>
    <col min="15623" max="15872" width="9.140625" style="38"/>
    <col min="15873" max="15874" width="22.7109375" style="38" customWidth="1"/>
    <col min="15875" max="15875" width="13.5703125" style="38" customWidth="1"/>
    <col min="15876" max="15877" width="9.5703125" style="38" customWidth="1"/>
    <col min="15878" max="15878" width="11.5703125" style="38" customWidth="1"/>
    <col min="15879" max="16128" width="9.140625" style="38"/>
    <col min="16129" max="16130" width="22.7109375" style="38" customWidth="1"/>
    <col min="16131" max="16131" width="13.5703125" style="38" customWidth="1"/>
    <col min="16132" max="16133" width="9.5703125" style="38" customWidth="1"/>
    <col min="16134" max="16134" width="11.5703125" style="38" customWidth="1"/>
    <col min="16135" max="16384" width="9.140625" style="38"/>
  </cols>
  <sheetData>
    <row r="1" spans="1:44" x14ac:dyDescent="0.2">
      <c r="A1" s="71" t="s">
        <v>467</v>
      </c>
      <c r="B1" s="71"/>
    </row>
    <row r="2" spans="1:44" ht="15.95" customHeight="1" x14ac:dyDescent="0.2">
      <c r="A2" s="71"/>
      <c r="B2" s="71"/>
      <c r="C2" s="75" t="s">
        <v>475</v>
      </c>
      <c r="D2" s="75"/>
      <c r="E2" s="75"/>
      <c r="F2" s="75"/>
    </row>
    <row r="3" spans="1:44" ht="29.1" customHeight="1" x14ac:dyDescent="0.2">
      <c r="A3" s="71"/>
      <c r="B3" s="71"/>
      <c r="C3" s="32" t="s">
        <v>444</v>
      </c>
      <c r="D3" s="32" t="s">
        <v>445</v>
      </c>
      <c r="E3" s="32" t="s">
        <v>477</v>
      </c>
      <c r="F3" s="32" t="s">
        <v>478</v>
      </c>
    </row>
    <row r="4" spans="1:44" ht="17.100000000000001" customHeight="1" x14ac:dyDescent="0.2">
      <c r="A4" s="33" t="s">
        <v>4</v>
      </c>
      <c r="B4" s="34" t="s">
        <v>1</v>
      </c>
      <c r="C4" s="47">
        <v>110</v>
      </c>
      <c r="D4" s="47">
        <v>143055.09773092961</v>
      </c>
      <c r="E4" s="48">
        <v>2938.3760130777032</v>
      </c>
      <c r="F4" s="48">
        <v>420349667.72105014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7.100000000000001" customHeight="1" x14ac:dyDescent="0.2">
      <c r="A5" s="70" t="s">
        <v>5</v>
      </c>
      <c r="B5" s="34" t="s">
        <v>6</v>
      </c>
      <c r="C5" s="47">
        <v>29</v>
      </c>
      <c r="D5" s="47">
        <v>35600.125518029148</v>
      </c>
      <c r="E5" s="48">
        <v>2310.3040219847508</v>
      </c>
      <c r="F5" s="48">
        <v>82247113.167464703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7.100000000000001" customHeight="1" x14ac:dyDescent="0.2">
      <c r="A6" s="70"/>
      <c r="B6" s="34" t="s">
        <v>7</v>
      </c>
      <c r="C6" s="47">
        <v>36</v>
      </c>
      <c r="D6" s="47">
        <v>46532.221510607065</v>
      </c>
      <c r="E6" s="48">
        <v>2513.887146322731</v>
      </c>
      <c r="F6" s="48">
        <v>116976753.5453572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</row>
    <row r="7" spans="1:44" ht="17.100000000000001" customHeight="1" x14ac:dyDescent="0.2">
      <c r="A7" s="70"/>
      <c r="B7" s="34" t="s">
        <v>8</v>
      </c>
      <c r="C7" s="47">
        <v>24</v>
      </c>
      <c r="D7" s="47">
        <v>30759.8822107097</v>
      </c>
      <c r="E7" s="48">
        <v>3806.8864017794112</v>
      </c>
      <c r="F7" s="48">
        <v>117099377.30828717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</row>
    <row r="8" spans="1:44" ht="17.100000000000001" customHeight="1" x14ac:dyDescent="0.2">
      <c r="A8" s="70"/>
      <c r="B8" s="34" t="s">
        <v>9</v>
      </c>
      <c r="C8" s="47">
        <v>21</v>
      </c>
      <c r="D8" s="47">
        <v>30162.868491583729</v>
      </c>
      <c r="E8" s="48">
        <v>3448.8239647687196</v>
      </c>
      <c r="F8" s="48">
        <v>104026423.69994129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</row>
    <row r="9" spans="1:44" ht="17.100000000000001" customHeight="1" x14ac:dyDescent="0.2">
      <c r="A9" s="70" t="s">
        <v>10</v>
      </c>
      <c r="B9" s="34" t="s">
        <v>11</v>
      </c>
      <c r="C9" s="47">
        <v>83</v>
      </c>
      <c r="D9" s="47">
        <v>104202.16112796922</v>
      </c>
      <c r="E9" s="48">
        <v>2614.5927061597617</v>
      </c>
      <c r="F9" s="48">
        <v>272446210.45127255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</row>
    <row r="10" spans="1:44" ht="17.100000000000001" customHeight="1" x14ac:dyDescent="0.2">
      <c r="A10" s="70"/>
      <c r="B10" s="34" t="s">
        <v>12</v>
      </c>
      <c r="C10" s="47">
        <v>27</v>
      </c>
      <c r="D10" s="47">
        <v>38852.93660296045</v>
      </c>
      <c r="E10" s="48">
        <v>3806.7510515667977</v>
      </c>
      <c r="F10" s="48">
        <v>147903457.2697778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</row>
    <row r="11" spans="1:44" ht="17.100000000000001" customHeight="1" x14ac:dyDescent="0.2">
      <c r="A11" s="70" t="s">
        <v>13</v>
      </c>
      <c r="B11" s="34" t="s">
        <v>14</v>
      </c>
      <c r="C11" s="47">
        <v>21</v>
      </c>
      <c r="D11" s="47">
        <v>25178.506231765205</v>
      </c>
      <c r="E11" s="48">
        <v>2397.2485782985987</v>
      </c>
      <c r="F11" s="48">
        <v>60359138.267781541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</row>
    <row r="12" spans="1:44" ht="30" customHeight="1" x14ac:dyDescent="0.2">
      <c r="A12" s="70"/>
      <c r="B12" s="34" t="s">
        <v>15</v>
      </c>
      <c r="C12" s="47">
        <v>36</v>
      </c>
      <c r="D12" s="47">
        <v>45739.100345110957</v>
      </c>
      <c r="E12" s="48">
        <v>2991.0678471363599</v>
      </c>
      <c r="F12" s="48">
        <v>136808752.39920497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</row>
    <row r="13" spans="1:44" ht="17.100000000000001" customHeight="1" x14ac:dyDescent="0.2">
      <c r="A13" s="70"/>
      <c r="B13" s="34" t="s">
        <v>16</v>
      </c>
      <c r="C13" s="47">
        <v>25</v>
      </c>
      <c r="D13" s="47">
        <v>36795.131609504271</v>
      </c>
      <c r="E13" s="48">
        <v>3746.8038673279098</v>
      </c>
      <c r="F13" s="48">
        <v>137864141.41333002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</row>
    <row r="14" spans="1:44" ht="30" customHeight="1" x14ac:dyDescent="0.2">
      <c r="A14" s="70"/>
      <c r="B14" s="34" t="s">
        <v>17</v>
      </c>
      <c r="C14" s="47">
        <v>7</v>
      </c>
      <c r="D14" s="47">
        <v>9777.0428603250912</v>
      </c>
      <c r="E14" s="48">
        <v>3192.0431890954551</v>
      </c>
      <c r="F14" s="48">
        <v>31208743.071795054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</row>
    <row r="15" spans="1:44" ht="30" customHeight="1" x14ac:dyDescent="0.2">
      <c r="A15" s="70"/>
      <c r="B15" s="34" t="s">
        <v>18</v>
      </c>
      <c r="C15" s="47">
        <v>8</v>
      </c>
      <c r="D15" s="47">
        <v>10421.619286263951</v>
      </c>
      <c r="E15" s="48">
        <v>2100.2470248104614</v>
      </c>
      <c r="F15" s="48">
        <v>21887974.899683189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</row>
    <row r="16" spans="1:44" ht="30" customHeight="1" x14ac:dyDescent="0.2">
      <c r="A16" s="70"/>
      <c r="B16" s="34" t="s">
        <v>19</v>
      </c>
      <c r="C16" s="47">
        <v>13</v>
      </c>
      <c r="D16" s="47">
        <v>15143.697397960193</v>
      </c>
      <c r="E16" s="48">
        <v>2127.6783880794992</v>
      </c>
      <c r="F16" s="48">
        <v>32220917.669255652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</row>
    <row r="17" spans="1:44" ht="17.100000000000001" customHeight="1" x14ac:dyDescent="0.2">
      <c r="A17" s="70" t="s">
        <v>20</v>
      </c>
      <c r="B17" s="34" t="s">
        <v>21</v>
      </c>
      <c r="C17" s="47">
        <v>5</v>
      </c>
      <c r="D17" s="47">
        <v>5122.5269399236877</v>
      </c>
      <c r="E17" s="48">
        <v>1826.2739557096961</v>
      </c>
      <c r="F17" s="48">
        <v>9355137.5378039181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ht="17.100000000000001" customHeight="1" x14ac:dyDescent="0.2">
      <c r="A18" s="70"/>
      <c r="B18" s="34" t="s">
        <v>22</v>
      </c>
      <c r="C18" s="47">
        <v>17</v>
      </c>
      <c r="D18" s="47">
        <v>25296.616737030508</v>
      </c>
      <c r="E18" s="48">
        <v>1803.1117271144592</v>
      </c>
      <c r="F18" s="48">
        <v>45612626.294859618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ht="30" customHeight="1" x14ac:dyDescent="0.2">
      <c r="A19" s="70"/>
      <c r="B19" s="34" t="s">
        <v>23</v>
      </c>
      <c r="C19" s="47">
        <v>47</v>
      </c>
      <c r="D19" s="47">
        <v>61317.942234918657</v>
      </c>
      <c r="E19" s="48">
        <v>3171.2984168996759</v>
      </c>
      <c r="F19" s="48">
        <v>194457493.13714331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ht="17.100000000000001" customHeight="1" x14ac:dyDescent="0.2">
      <c r="A20" s="70"/>
      <c r="B20" s="34" t="s">
        <v>24</v>
      </c>
      <c r="C20" s="47">
        <v>40</v>
      </c>
      <c r="D20" s="47">
        <v>50384.924104612583</v>
      </c>
      <c r="E20" s="48">
        <v>3286.8192003312829</v>
      </c>
      <c r="F20" s="48">
        <v>165606135.9542751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ht="17.100000000000001" customHeight="1" x14ac:dyDescent="0.2">
      <c r="A21" s="70"/>
      <c r="B21" s="34" t="s">
        <v>25</v>
      </c>
      <c r="C21" s="47">
        <v>1</v>
      </c>
      <c r="D21" s="47">
        <v>933.08771444424349</v>
      </c>
      <c r="E21" s="48">
        <v>5699.6515061139044</v>
      </c>
      <c r="F21" s="48">
        <v>5318274.7969685132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ht="17.100000000000001" customHeight="1" x14ac:dyDescent="0.2">
      <c r="A22" s="70" t="s">
        <v>26</v>
      </c>
      <c r="B22" s="34" t="s">
        <v>27</v>
      </c>
      <c r="C22" s="47">
        <v>92</v>
      </c>
      <c r="D22" s="47">
        <v>118550.47514599744</v>
      </c>
      <c r="E22" s="48">
        <v>3063.2832503292352</v>
      </c>
      <c r="F22" s="48">
        <v>363153684.83330625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ht="17.100000000000001" customHeight="1" x14ac:dyDescent="0.2">
      <c r="A23" s="70"/>
      <c r="B23" s="34" t="s">
        <v>25</v>
      </c>
      <c r="C23" s="47">
        <v>18</v>
      </c>
      <c r="D23" s="47">
        <v>24504.622584932175</v>
      </c>
      <c r="E23" s="48">
        <v>2334.0895249255395</v>
      </c>
      <c r="F23" s="48">
        <v>57195982.887743987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ht="17.100000000000001" customHeight="1" x14ac:dyDescent="0.2">
      <c r="A24" s="70" t="s">
        <v>28</v>
      </c>
      <c r="B24" s="34" t="s">
        <v>29</v>
      </c>
      <c r="C24" s="47">
        <v>9</v>
      </c>
      <c r="D24" s="47">
        <v>10199.51703856608</v>
      </c>
      <c r="E24" s="48">
        <v>1803.1556642534972</v>
      </c>
      <c r="F24" s="48">
        <v>18391316.920740485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ht="30" customHeight="1" x14ac:dyDescent="0.2">
      <c r="A25" s="70"/>
      <c r="B25" s="34" t="s">
        <v>30</v>
      </c>
      <c r="C25" s="47">
        <v>18</v>
      </c>
      <c r="D25" s="47">
        <v>26683.443622404506</v>
      </c>
      <c r="E25" s="48">
        <v>3903.1206405677553</v>
      </c>
      <c r="F25" s="48">
        <v>104148699.56403306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ht="17.100000000000001" customHeight="1" x14ac:dyDescent="0.2">
      <c r="A26" s="70"/>
      <c r="B26" s="34" t="s">
        <v>31</v>
      </c>
      <c r="C26" s="47">
        <v>48</v>
      </c>
      <c r="D26" s="47">
        <v>60194.088152005854</v>
      </c>
      <c r="E26" s="48">
        <v>2264.172347702061</v>
      </c>
      <c r="F26" s="48">
        <v>136289789.8889119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ht="17.100000000000001" customHeight="1" x14ac:dyDescent="0.2">
      <c r="A27" s="70"/>
      <c r="B27" s="34" t="s">
        <v>32</v>
      </c>
      <c r="C27" s="47">
        <v>35</v>
      </c>
      <c r="D27" s="47">
        <v>45978.048917953231</v>
      </c>
      <c r="E27" s="48">
        <v>3512.9777175972258</v>
      </c>
      <c r="F27" s="48">
        <v>161519861.34736493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ht="17.100000000000001" customHeight="1" x14ac:dyDescent="0.2">
      <c r="A28" s="70" t="s">
        <v>33</v>
      </c>
      <c r="B28" s="34" t="s">
        <v>34</v>
      </c>
      <c r="C28" s="47">
        <v>27</v>
      </c>
      <c r="D28" s="47">
        <v>27855.490729283603</v>
      </c>
      <c r="E28" s="48">
        <v>3607.1814109712577</v>
      </c>
      <c r="F28" s="48">
        <v>100479808.35215402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">
      <c r="A29" s="70"/>
      <c r="B29" s="34" t="s">
        <v>35</v>
      </c>
      <c r="C29" s="47">
        <v>42</v>
      </c>
      <c r="D29" s="47">
        <v>41312.848197491192</v>
      </c>
      <c r="E29" s="48">
        <v>3374.8443371523681</v>
      </c>
      <c r="F29" s="48">
        <v>139424431.79093856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ht="17.100000000000001" customHeight="1" x14ac:dyDescent="0.2">
      <c r="A30" s="70"/>
      <c r="B30" s="34" t="s">
        <v>36</v>
      </c>
      <c r="C30" s="47">
        <v>28</v>
      </c>
      <c r="D30" s="47">
        <v>35071.970154756113</v>
      </c>
      <c r="E30" s="48">
        <v>2871.7529859550591</v>
      </c>
      <c r="F30" s="48">
        <v>100718035.01524758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ht="17.100000000000001" customHeight="1" x14ac:dyDescent="0.2">
      <c r="A31" s="70"/>
      <c r="B31" s="34" t="s">
        <v>37</v>
      </c>
      <c r="C31" s="47">
        <v>13</v>
      </c>
      <c r="D31" s="47">
        <v>38814.788649398746</v>
      </c>
      <c r="E31" s="48">
        <v>2054.0468037288983</v>
      </c>
      <c r="F31" s="48">
        <v>79727392.562710211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ht="17.100000000000001" customHeight="1" x14ac:dyDescent="0.2">
      <c r="A32" s="70" t="s">
        <v>38</v>
      </c>
      <c r="B32" s="34" t="s">
        <v>39</v>
      </c>
      <c r="C32" s="47">
        <v>82</v>
      </c>
      <c r="D32" s="47">
        <v>109126.96889288945</v>
      </c>
      <c r="E32" s="48">
        <v>3022.8027369604401</v>
      </c>
      <c r="F32" s="48">
        <v>329869300.24562305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ht="17.100000000000001" customHeight="1" x14ac:dyDescent="0.2">
      <c r="A33" s="70"/>
      <c r="B33" s="34" t="s">
        <v>40</v>
      </c>
      <c r="C33" s="47">
        <v>28</v>
      </c>
      <c r="D33" s="47">
        <v>33928.128838040167</v>
      </c>
      <c r="E33" s="48">
        <v>2666.8245663456928</v>
      </c>
      <c r="F33" s="48">
        <v>90480367.47542727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ht="17.100000000000001" customHeight="1" x14ac:dyDescent="0.2">
      <c r="A34" s="70" t="s">
        <v>41</v>
      </c>
      <c r="B34" s="36" t="s">
        <v>42</v>
      </c>
      <c r="C34" s="47">
        <v>28</v>
      </c>
      <c r="D34" s="47">
        <v>33581.656128878843</v>
      </c>
      <c r="E34" s="48">
        <v>3798.9964256728786</v>
      </c>
      <c r="F34" s="48">
        <v>127576591.60178643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ht="17.100000000000001" customHeight="1" x14ac:dyDescent="0.2">
      <c r="A35" s="70"/>
      <c r="B35" s="36" t="s">
        <v>43</v>
      </c>
      <c r="C35" s="47">
        <v>23</v>
      </c>
      <c r="D35" s="47">
        <v>31632.888289929309</v>
      </c>
      <c r="E35" s="48">
        <v>2480.5809198723887</v>
      </c>
      <c r="F35" s="48">
        <v>78467939.132453352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ht="17.100000000000001" customHeight="1" x14ac:dyDescent="0.2">
      <c r="A36" s="70"/>
      <c r="B36" s="36" t="s">
        <v>44</v>
      </c>
      <c r="C36" s="47">
        <v>23</v>
      </c>
      <c r="D36" s="47">
        <v>30685.773680840859</v>
      </c>
      <c r="E36" s="48">
        <v>2563.5224721821637</v>
      </c>
      <c r="F36" s="48">
        <v>78663670.407131538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ht="17.100000000000001" customHeight="1" x14ac:dyDescent="0.2">
      <c r="A37" s="70"/>
      <c r="B37" s="36" t="s">
        <v>45</v>
      </c>
      <c r="C37" s="47">
        <v>36</v>
      </c>
      <c r="D37" s="47">
        <v>47154.779631280639</v>
      </c>
      <c r="E37" s="48">
        <v>2876.5157559913555</v>
      </c>
      <c r="F37" s="48">
        <v>135641466.57967898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ht="17.100000000000001" customHeight="1" x14ac:dyDescent="0.2">
      <c r="A38" s="70" t="s">
        <v>46</v>
      </c>
      <c r="B38" s="36" t="s">
        <v>42</v>
      </c>
      <c r="C38" s="47">
        <v>8</v>
      </c>
      <c r="D38" s="47">
        <v>8341.7225760157853</v>
      </c>
      <c r="E38" s="48">
        <v>2693.1796520773623</v>
      </c>
      <c r="F38" s="48">
        <v>22465757.50500007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ht="17.100000000000001" customHeight="1" x14ac:dyDescent="0.2">
      <c r="A39" s="70"/>
      <c r="B39" s="36" t="s">
        <v>43</v>
      </c>
      <c r="C39" s="47">
        <v>16</v>
      </c>
      <c r="D39" s="47">
        <v>21110.344976837947</v>
      </c>
      <c r="E39" s="48">
        <v>4550.8066551527145</v>
      </c>
      <c r="F39" s="48">
        <v>96069098.413163811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ht="17.100000000000001" customHeight="1" x14ac:dyDescent="0.2">
      <c r="A40" s="70"/>
      <c r="B40" s="36" t="s">
        <v>44</v>
      </c>
      <c r="C40" s="47">
        <v>4</v>
      </c>
      <c r="D40" s="47">
        <v>4129.5885760251185</v>
      </c>
      <c r="E40" s="48">
        <v>2189.5003623643311</v>
      </c>
      <c r="F40" s="48">
        <v>9041735.6836225986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ht="17.100000000000001" customHeight="1" x14ac:dyDescent="0.2">
      <c r="A41" s="70"/>
      <c r="B41" s="36" t="s">
        <v>45</v>
      </c>
      <c r="C41" s="47">
        <v>13</v>
      </c>
      <c r="D41" s="47">
        <v>14845.730995205397</v>
      </c>
      <c r="E41" s="48">
        <v>2826.628233782938</v>
      </c>
      <c r="F41" s="48">
        <v>41963362.38219405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ht="17.100000000000001" customHeight="1" x14ac:dyDescent="0.2">
      <c r="A42" s="70"/>
      <c r="B42" s="36" t="s">
        <v>47</v>
      </c>
      <c r="C42" s="47">
        <v>10</v>
      </c>
      <c r="D42" s="47">
        <v>16787.157294723915</v>
      </c>
      <c r="E42" s="48">
        <v>2174.5538038016975</v>
      </c>
      <c r="F42" s="48">
        <v>36504576.750259303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ht="17.100000000000001" customHeight="1" x14ac:dyDescent="0.2">
      <c r="A43" s="70"/>
      <c r="B43" s="36" t="s">
        <v>48</v>
      </c>
      <c r="C43" s="47">
        <v>10</v>
      </c>
      <c r="D43" s="47">
        <v>14821.477211628033</v>
      </c>
      <c r="E43" s="48">
        <v>2684.8511807096047</v>
      </c>
      <c r="F43" s="48">
        <v>39793460.591500022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ht="17.100000000000001" customHeight="1" x14ac:dyDescent="0.2">
      <c r="A44" s="70"/>
      <c r="B44" s="36" t="s">
        <v>49</v>
      </c>
      <c r="C44" s="47">
        <v>9</v>
      </c>
      <c r="D44" s="47">
        <v>8919.432352945676</v>
      </c>
      <c r="E44" s="48">
        <v>3489.9758275259237</v>
      </c>
      <c r="F44" s="48">
        <v>31128603.307033084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ht="17.100000000000001" customHeight="1" x14ac:dyDescent="0.2">
      <c r="A45" s="70"/>
      <c r="B45" s="36" t="s">
        <v>50</v>
      </c>
      <c r="C45" s="47">
        <v>10</v>
      </c>
      <c r="D45" s="47">
        <v>13271.311210340276</v>
      </c>
      <c r="E45" s="48">
        <v>1937.3057595772061</v>
      </c>
      <c r="F45" s="48">
        <v>25710587.64493376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ht="17.100000000000001" customHeight="1" x14ac:dyDescent="0.2">
      <c r="A46" s="70"/>
      <c r="B46" s="36" t="s">
        <v>51</v>
      </c>
      <c r="C46" s="47">
        <v>14</v>
      </c>
      <c r="D46" s="47">
        <v>15392.439435311568</v>
      </c>
      <c r="E46" s="48">
        <v>3733.3377118295084</v>
      </c>
      <c r="F46" s="48">
        <v>57465174.620900378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ht="17.100000000000001" customHeight="1" x14ac:dyDescent="0.2">
      <c r="A47" s="70"/>
      <c r="B47" s="36" t="s">
        <v>52</v>
      </c>
      <c r="C47" s="47">
        <v>16</v>
      </c>
      <c r="D47" s="47">
        <v>25435.893101895941</v>
      </c>
      <c r="E47" s="48">
        <v>2367.021695729471</v>
      </c>
      <c r="F47" s="48">
        <v>60207310.822443284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ht="17.100000000000001" customHeight="1" x14ac:dyDescent="0.2">
      <c r="A48" s="70" t="s">
        <v>53</v>
      </c>
      <c r="B48" s="34" t="s">
        <v>11</v>
      </c>
      <c r="C48" s="47">
        <v>22</v>
      </c>
      <c r="D48" s="47">
        <v>22320.375927756111</v>
      </c>
      <c r="E48" s="48">
        <v>2186.8010873298058</v>
      </c>
      <c r="F48" s="48">
        <v>48810222.348427087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ht="17.100000000000001" customHeight="1" x14ac:dyDescent="0.2">
      <c r="A49" s="70"/>
      <c r="B49" s="34" t="s">
        <v>12</v>
      </c>
      <c r="C49" s="47">
        <v>88</v>
      </c>
      <c r="D49" s="47">
        <v>120734.72180317351</v>
      </c>
      <c r="E49" s="48">
        <v>3077.3205903296102</v>
      </c>
      <c r="F49" s="48">
        <v>371539445.37262315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20.100000000000001" customHeight="1" x14ac:dyDescent="0.2">
      <c r="A50" s="70" t="s">
        <v>54</v>
      </c>
      <c r="B50" s="34" t="s">
        <v>11</v>
      </c>
      <c r="C50" s="47">
        <v>25</v>
      </c>
      <c r="D50" s="47">
        <v>26069.978795133589</v>
      </c>
      <c r="E50" s="48">
        <v>2829.5781107260509</v>
      </c>
      <c r="F50" s="48">
        <v>73767041.345802307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20.100000000000001" customHeight="1" x14ac:dyDescent="0.2">
      <c r="A51" s="70"/>
      <c r="B51" s="34" t="s">
        <v>12</v>
      </c>
      <c r="C51" s="47">
        <v>85</v>
      </c>
      <c r="D51" s="47">
        <v>116985.11893579602</v>
      </c>
      <c r="E51" s="48">
        <v>2962.6214815019334</v>
      </c>
      <c r="F51" s="48">
        <v>346582626.3752479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ht="27.95" customHeight="1" x14ac:dyDescent="0.2">
      <c r="A52" s="70" t="s">
        <v>55</v>
      </c>
      <c r="B52" s="34" t="s">
        <v>11</v>
      </c>
      <c r="C52" s="47">
        <v>14</v>
      </c>
      <c r="D52" s="47">
        <v>16375.046481641613</v>
      </c>
      <c r="E52" s="48">
        <v>2123.1411385458528</v>
      </c>
      <c r="F52" s="48">
        <v>34766534.830773838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ht="27.95" customHeight="1" x14ac:dyDescent="0.2">
      <c r="A53" s="70"/>
      <c r="B53" s="34" t="s">
        <v>12</v>
      </c>
      <c r="C53" s="47">
        <v>96</v>
      </c>
      <c r="D53" s="47">
        <v>126680.05124928801</v>
      </c>
      <c r="E53" s="48">
        <v>3043.7557380799017</v>
      </c>
      <c r="F53" s="48">
        <v>385583132.89027637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ht="27.95" customHeight="1" x14ac:dyDescent="0.2">
      <c r="A54" s="70" t="s">
        <v>56</v>
      </c>
      <c r="B54" s="34" t="s">
        <v>11</v>
      </c>
      <c r="C54" s="47">
        <v>85</v>
      </c>
      <c r="D54" s="47">
        <v>110250.87007355469</v>
      </c>
      <c r="E54" s="48">
        <v>2792.9181076277196</v>
      </c>
      <c r="F54" s="48">
        <v>307921651.41014194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ht="27.95" customHeight="1" x14ac:dyDescent="0.2">
      <c r="A55" s="70"/>
      <c r="B55" s="34" t="s">
        <v>12</v>
      </c>
      <c r="C55" s="47">
        <v>25</v>
      </c>
      <c r="D55" s="47">
        <v>32804.227657374926</v>
      </c>
      <c r="E55" s="48">
        <v>3427.2416801019458</v>
      </c>
      <c r="F55" s="48">
        <v>112428016.31090836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ht="17.100000000000001" customHeight="1" x14ac:dyDescent="0.2">
      <c r="A56" s="70" t="s">
        <v>57</v>
      </c>
      <c r="B56" s="34" t="s">
        <v>58</v>
      </c>
      <c r="C56" s="47">
        <v>4</v>
      </c>
      <c r="D56" s="47">
        <v>6063.5729443789196</v>
      </c>
      <c r="E56" s="48">
        <v>2123.9226524073374</v>
      </c>
      <c r="F56" s="48">
        <v>12878559.931090644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ht="30" customHeight="1" x14ac:dyDescent="0.2">
      <c r="A57" s="70"/>
      <c r="B57" s="34" t="s">
        <v>59</v>
      </c>
      <c r="C57" s="47">
        <v>81</v>
      </c>
      <c r="D57" s="47">
        <v>110921.54599141712</v>
      </c>
      <c r="E57" s="48">
        <v>3008.4693055935109</v>
      </c>
      <c r="F57" s="48">
        <v>333704066.44415736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ht="30" customHeight="1" x14ac:dyDescent="0.2">
      <c r="A58" s="70"/>
      <c r="B58" s="34" t="s">
        <v>60</v>
      </c>
      <c r="C58" s="47">
        <v>15</v>
      </c>
      <c r="D58" s="47">
        <v>15758.5052578709</v>
      </c>
      <c r="E58" s="48">
        <v>3292.1311759696937</v>
      </c>
      <c r="F58" s="48">
        <v>51879066.44611913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ht="45.95" customHeight="1" x14ac:dyDescent="0.2">
      <c r="A59" s="70"/>
      <c r="B59" s="34" t="s">
        <v>61</v>
      </c>
      <c r="C59" s="47">
        <v>10</v>
      </c>
      <c r="D59" s="47">
        <v>10311.473537262693</v>
      </c>
      <c r="E59" s="48">
        <v>2122.6815760702248</v>
      </c>
      <c r="F59" s="48">
        <v>21887974.899683189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ht="20.100000000000001" customHeight="1" x14ac:dyDescent="0.2">
      <c r="A60" s="70" t="s">
        <v>62</v>
      </c>
      <c r="B60" s="34" t="s">
        <v>11</v>
      </c>
      <c r="C60" s="47">
        <v>10</v>
      </c>
      <c r="D60" s="47">
        <v>10311.473537262693</v>
      </c>
      <c r="E60" s="48">
        <v>2122.6815760702248</v>
      </c>
      <c r="F60" s="48">
        <v>21887974.899683189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ht="20.100000000000001" customHeight="1" x14ac:dyDescent="0.2">
      <c r="A61" s="70"/>
      <c r="B61" s="34" t="s">
        <v>12</v>
      </c>
      <c r="C61" s="47">
        <v>100</v>
      </c>
      <c r="D61" s="47">
        <v>132743.62419366688</v>
      </c>
      <c r="E61" s="48">
        <v>3001.7388423871084</v>
      </c>
      <c r="F61" s="48">
        <v>398461692.82136697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ht="20.100000000000001" customHeight="1" x14ac:dyDescent="0.2">
      <c r="A62" s="70" t="s">
        <v>63</v>
      </c>
      <c r="B62" s="34" t="s">
        <v>11</v>
      </c>
      <c r="C62" s="47">
        <v>82</v>
      </c>
      <c r="D62" s="47">
        <v>102499.03292262947</v>
      </c>
      <c r="E62" s="48">
        <v>3142.4219430662247</v>
      </c>
      <c r="F62" s="48">
        <v>322095210.19913822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ht="20.100000000000001" customHeight="1" x14ac:dyDescent="0.2">
      <c r="A63" s="70"/>
      <c r="B63" s="34" t="s">
        <v>12</v>
      </c>
      <c r="C63" s="47">
        <v>28</v>
      </c>
      <c r="D63" s="47">
        <v>40556.064808300136</v>
      </c>
      <c r="E63" s="48">
        <v>2422.6822298055758</v>
      </c>
      <c r="F63" s="48">
        <v>98254457.521912023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ht="20.100000000000001" customHeight="1" x14ac:dyDescent="0.2">
      <c r="A64" s="70" t="s">
        <v>64</v>
      </c>
      <c r="B64" s="34" t="s">
        <v>11</v>
      </c>
      <c r="C64" s="47">
        <v>16</v>
      </c>
      <c r="D64" s="47">
        <v>17235.76809976525</v>
      </c>
      <c r="E64" s="48">
        <v>2724.8295075664378</v>
      </c>
      <c r="F64" s="48">
        <v>46964529.503812663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ht="20.100000000000001" customHeight="1" x14ac:dyDescent="0.2">
      <c r="A65" s="70"/>
      <c r="B65" s="34" t="s">
        <v>12</v>
      </c>
      <c r="C65" s="47">
        <v>94</v>
      </c>
      <c r="D65" s="47">
        <v>125819.32963116436</v>
      </c>
      <c r="E65" s="48">
        <v>2967.6293723055505</v>
      </c>
      <c r="F65" s="48">
        <v>373385138.21723747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ht="17.100000000000001" customHeight="1" x14ac:dyDescent="0.2">
      <c r="A66" s="70" t="s">
        <v>65</v>
      </c>
      <c r="B66" s="34" t="s">
        <v>11</v>
      </c>
      <c r="C66" s="47">
        <v>62</v>
      </c>
      <c r="D66" s="47">
        <v>76906.720477945928</v>
      </c>
      <c r="E66" s="48">
        <v>2895.762204482729</v>
      </c>
      <c r="F66" s="48">
        <v>222703574.43075374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ht="17.100000000000001" customHeight="1" x14ac:dyDescent="0.2">
      <c r="A67" s="70"/>
      <c r="B67" s="34" t="s">
        <v>12</v>
      </c>
      <c r="C67" s="47">
        <v>48</v>
      </c>
      <c r="D67" s="47">
        <v>66148.377252983802</v>
      </c>
      <c r="E67" s="48">
        <v>2987.9205129160064</v>
      </c>
      <c r="F67" s="48">
        <v>197646093.29029685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ht="17.100000000000001" customHeight="1" x14ac:dyDescent="0.2">
      <c r="A68" s="70" t="s">
        <v>66</v>
      </c>
      <c r="B68" s="34" t="s">
        <v>67</v>
      </c>
      <c r="C68" s="47">
        <v>43</v>
      </c>
      <c r="D68" s="47">
        <v>56021.447593191682</v>
      </c>
      <c r="E68" s="48">
        <v>1824.7057104602866</v>
      </c>
      <c r="F68" s="48">
        <v>102222655.33154854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ht="17.100000000000001" customHeight="1" x14ac:dyDescent="0.2">
      <c r="A69" s="70"/>
      <c r="B69" s="34" t="s">
        <v>68</v>
      </c>
      <c r="C69" s="47">
        <v>19</v>
      </c>
      <c r="D69" s="47">
        <v>22303.812804303845</v>
      </c>
      <c r="E69" s="48">
        <v>4360.3343801452947</v>
      </c>
      <c r="F69" s="48">
        <v>97252081.778930888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ht="17.100000000000001" customHeight="1" x14ac:dyDescent="0.2">
      <c r="A70" s="70"/>
      <c r="B70" s="34" t="s">
        <v>69</v>
      </c>
      <c r="C70" s="47">
        <v>6</v>
      </c>
      <c r="D70" s="47">
        <v>6733.3961281690326</v>
      </c>
      <c r="E70" s="48">
        <v>1607.524400511461</v>
      </c>
      <c r="F70" s="48">
        <v>10824098.574341116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ht="17.100000000000001" customHeight="1" x14ac:dyDescent="0.2">
      <c r="A71" s="70"/>
      <c r="B71" s="34" t="s">
        <v>70</v>
      </c>
      <c r="C71" s="47">
        <v>8</v>
      </c>
      <c r="D71" s="47">
        <v>12873.751141433779</v>
      </c>
      <c r="E71" s="48">
        <v>4010.8637622992828</v>
      </c>
      <c r="F71" s="48">
        <v>51634861.938035771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ht="17.100000000000001" customHeight="1" x14ac:dyDescent="0.2">
      <c r="A72" s="70"/>
      <c r="B72" s="34" t="s">
        <v>71</v>
      </c>
      <c r="C72" s="47">
        <v>9</v>
      </c>
      <c r="D72" s="47">
        <v>11898.870866491834</v>
      </c>
      <c r="E72" s="48">
        <v>1695.7756103506333</v>
      </c>
      <c r="F72" s="48">
        <v>20177815.00610856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ht="17.100000000000001" customHeight="1" x14ac:dyDescent="0.2">
      <c r="A73" s="70"/>
      <c r="B73" s="34" t="s">
        <v>72</v>
      </c>
      <c r="C73" s="47">
        <v>10</v>
      </c>
      <c r="D73" s="47">
        <v>13797.129727896139</v>
      </c>
      <c r="E73" s="48">
        <v>5563.2941681718312</v>
      </c>
      <c r="F73" s="48">
        <v>76757491.352714792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ht="17.100000000000001" customHeight="1" x14ac:dyDescent="0.2">
      <c r="A74" s="70"/>
      <c r="B74" s="34" t="s">
        <v>73</v>
      </c>
      <c r="C74" s="47">
        <v>15</v>
      </c>
      <c r="D74" s="47">
        <v>19426.689469443365</v>
      </c>
      <c r="E74" s="48">
        <v>3164.752483230604</v>
      </c>
      <c r="F74" s="48">
        <v>61480663.739370711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</sheetData>
  <mergeCells count="22">
    <mergeCell ref="A38:A47"/>
    <mergeCell ref="C2:F2"/>
    <mergeCell ref="A5:A8"/>
    <mergeCell ref="A9:A10"/>
    <mergeCell ref="A11:A16"/>
    <mergeCell ref="A17:A21"/>
    <mergeCell ref="A62:A63"/>
    <mergeCell ref="A64:A65"/>
    <mergeCell ref="A66:A67"/>
    <mergeCell ref="A68:A74"/>
    <mergeCell ref="A1:B3"/>
    <mergeCell ref="A48:A49"/>
    <mergeCell ref="A50:A51"/>
    <mergeCell ref="A52:A53"/>
    <mergeCell ref="A54:A55"/>
    <mergeCell ref="A56:A59"/>
    <mergeCell ref="A60:A61"/>
    <mergeCell ref="A22:A23"/>
    <mergeCell ref="A24:A27"/>
    <mergeCell ref="A28:A31"/>
    <mergeCell ref="A32:A33"/>
    <mergeCell ref="A34:A37"/>
  </mergeCells>
  <hyperlinks>
    <hyperlink ref="A1:B3" location="'Index'!A154" display="Vissza" xr:uid="{321497B1-17FE-44E5-BA73-B8F3B261E081}"/>
  </hyperlinks>
  <pageMargins left="0.75" right="0.75" top="1" bottom="1" header="0.5" footer="0.5"/>
  <pageSetup orientation="portrait" horizontalDpi="300" verticalDpi="300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94112-DD1D-42D1-82E4-9689E44526CB}">
  <sheetPr codeName="Munka14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38" customWidth="1"/>
    <col min="3" max="3" width="13.5703125" style="38" customWidth="1"/>
    <col min="4" max="4" width="9.7109375" style="38" customWidth="1"/>
    <col min="5" max="5" width="9.5703125" style="38" customWidth="1"/>
    <col min="6" max="6" width="12.5703125" style="38" customWidth="1"/>
    <col min="7" max="256" width="9.140625" style="38"/>
    <col min="257" max="258" width="22.7109375" style="38" customWidth="1"/>
    <col min="259" max="259" width="13.5703125" style="38" customWidth="1"/>
    <col min="260" max="260" width="9.7109375" style="38" customWidth="1"/>
    <col min="261" max="261" width="9.5703125" style="38" customWidth="1"/>
    <col min="262" max="262" width="12.5703125" style="38" customWidth="1"/>
    <col min="263" max="512" width="9.140625" style="38"/>
    <col min="513" max="514" width="22.7109375" style="38" customWidth="1"/>
    <col min="515" max="515" width="13.5703125" style="38" customWidth="1"/>
    <col min="516" max="516" width="9.7109375" style="38" customWidth="1"/>
    <col min="517" max="517" width="9.5703125" style="38" customWidth="1"/>
    <col min="518" max="518" width="12.5703125" style="38" customWidth="1"/>
    <col min="519" max="768" width="9.140625" style="38"/>
    <col min="769" max="770" width="22.7109375" style="38" customWidth="1"/>
    <col min="771" max="771" width="13.5703125" style="38" customWidth="1"/>
    <col min="772" max="772" width="9.7109375" style="38" customWidth="1"/>
    <col min="773" max="773" width="9.5703125" style="38" customWidth="1"/>
    <col min="774" max="774" width="12.5703125" style="38" customWidth="1"/>
    <col min="775" max="1024" width="9.140625" style="38"/>
    <col min="1025" max="1026" width="22.7109375" style="38" customWidth="1"/>
    <col min="1027" max="1027" width="13.5703125" style="38" customWidth="1"/>
    <col min="1028" max="1028" width="9.7109375" style="38" customWidth="1"/>
    <col min="1029" max="1029" width="9.5703125" style="38" customWidth="1"/>
    <col min="1030" max="1030" width="12.5703125" style="38" customWidth="1"/>
    <col min="1031" max="1280" width="9.140625" style="38"/>
    <col min="1281" max="1282" width="22.7109375" style="38" customWidth="1"/>
    <col min="1283" max="1283" width="13.5703125" style="38" customWidth="1"/>
    <col min="1284" max="1284" width="9.7109375" style="38" customWidth="1"/>
    <col min="1285" max="1285" width="9.5703125" style="38" customWidth="1"/>
    <col min="1286" max="1286" width="12.5703125" style="38" customWidth="1"/>
    <col min="1287" max="1536" width="9.140625" style="38"/>
    <col min="1537" max="1538" width="22.7109375" style="38" customWidth="1"/>
    <col min="1539" max="1539" width="13.5703125" style="38" customWidth="1"/>
    <col min="1540" max="1540" width="9.7109375" style="38" customWidth="1"/>
    <col min="1541" max="1541" width="9.5703125" style="38" customWidth="1"/>
    <col min="1542" max="1542" width="12.5703125" style="38" customWidth="1"/>
    <col min="1543" max="1792" width="9.140625" style="38"/>
    <col min="1793" max="1794" width="22.7109375" style="38" customWidth="1"/>
    <col min="1795" max="1795" width="13.5703125" style="38" customWidth="1"/>
    <col min="1796" max="1796" width="9.7109375" style="38" customWidth="1"/>
    <col min="1797" max="1797" width="9.5703125" style="38" customWidth="1"/>
    <col min="1798" max="1798" width="12.5703125" style="38" customWidth="1"/>
    <col min="1799" max="2048" width="9.140625" style="38"/>
    <col min="2049" max="2050" width="22.7109375" style="38" customWidth="1"/>
    <col min="2051" max="2051" width="13.5703125" style="38" customWidth="1"/>
    <col min="2052" max="2052" width="9.7109375" style="38" customWidth="1"/>
    <col min="2053" max="2053" width="9.5703125" style="38" customWidth="1"/>
    <col min="2054" max="2054" width="12.5703125" style="38" customWidth="1"/>
    <col min="2055" max="2304" width="9.140625" style="38"/>
    <col min="2305" max="2306" width="22.7109375" style="38" customWidth="1"/>
    <col min="2307" max="2307" width="13.5703125" style="38" customWidth="1"/>
    <col min="2308" max="2308" width="9.7109375" style="38" customWidth="1"/>
    <col min="2309" max="2309" width="9.5703125" style="38" customWidth="1"/>
    <col min="2310" max="2310" width="12.5703125" style="38" customWidth="1"/>
    <col min="2311" max="2560" width="9.140625" style="38"/>
    <col min="2561" max="2562" width="22.7109375" style="38" customWidth="1"/>
    <col min="2563" max="2563" width="13.5703125" style="38" customWidth="1"/>
    <col min="2564" max="2564" width="9.7109375" style="38" customWidth="1"/>
    <col min="2565" max="2565" width="9.5703125" style="38" customWidth="1"/>
    <col min="2566" max="2566" width="12.5703125" style="38" customWidth="1"/>
    <col min="2567" max="2816" width="9.140625" style="38"/>
    <col min="2817" max="2818" width="22.7109375" style="38" customWidth="1"/>
    <col min="2819" max="2819" width="13.5703125" style="38" customWidth="1"/>
    <col min="2820" max="2820" width="9.7109375" style="38" customWidth="1"/>
    <col min="2821" max="2821" width="9.5703125" style="38" customWidth="1"/>
    <col min="2822" max="2822" width="12.5703125" style="38" customWidth="1"/>
    <col min="2823" max="3072" width="9.140625" style="38"/>
    <col min="3073" max="3074" width="22.7109375" style="38" customWidth="1"/>
    <col min="3075" max="3075" width="13.5703125" style="38" customWidth="1"/>
    <col min="3076" max="3076" width="9.7109375" style="38" customWidth="1"/>
    <col min="3077" max="3077" width="9.5703125" style="38" customWidth="1"/>
    <col min="3078" max="3078" width="12.5703125" style="38" customWidth="1"/>
    <col min="3079" max="3328" width="9.140625" style="38"/>
    <col min="3329" max="3330" width="22.7109375" style="38" customWidth="1"/>
    <col min="3331" max="3331" width="13.5703125" style="38" customWidth="1"/>
    <col min="3332" max="3332" width="9.7109375" style="38" customWidth="1"/>
    <col min="3333" max="3333" width="9.5703125" style="38" customWidth="1"/>
    <col min="3334" max="3334" width="12.5703125" style="38" customWidth="1"/>
    <col min="3335" max="3584" width="9.140625" style="38"/>
    <col min="3585" max="3586" width="22.7109375" style="38" customWidth="1"/>
    <col min="3587" max="3587" width="13.5703125" style="38" customWidth="1"/>
    <col min="3588" max="3588" width="9.7109375" style="38" customWidth="1"/>
    <col min="3589" max="3589" width="9.5703125" style="38" customWidth="1"/>
    <col min="3590" max="3590" width="12.5703125" style="38" customWidth="1"/>
    <col min="3591" max="3840" width="9.140625" style="38"/>
    <col min="3841" max="3842" width="22.7109375" style="38" customWidth="1"/>
    <col min="3843" max="3843" width="13.5703125" style="38" customWidth="1"/>
    <col min="3844" max="3844" width="9.7109375" style="38" customWidth="1"/>
    <col min="3845" max="3845" width="9.5703125" style="38" customWidth="1"/>
    <col min="3846" max="3846" width="12.5703125" style="38" customWidth="1"/>
    <col min="3847" max="4096" width="9.140625" style="38"/>
    <col min="4097" max="4098" width="22.7109375" style="38" customWidth="1"/>
    <col min="4099" max="4099" width="13.5703125" style="38" customWidth="1"/>
    <col min="4100" max="4100" width="9.7109375" style="38" customWidth="1"/>
    <col min="4101" max="4101" width="9.5703125" style="38" customWidth="1"/>
    <col min="4102" max="4102" width="12.5703125" style="38" customWidth="1"/>
    <col min="4103" max="4352" width="9.140625" style="38"/>
    <col min="4353" max="4354" width="22.7109375" style="38" customWidth="1"/>
    <col min="4355" max="4355" width="13.5703125" style="38" customWidth="1"/>
    <col min="4356" max="4356" width="9.7109375" style="38" customWidth="1"/>
    <col min="4357" max="4357" width="9.5703125" style="38" customWidth="1"/>
    <col min="4358" max="4358" width="12.5703125" style="38" customWidth="1"/>
    <col min="4359" max="4608" width="9.140625" style="38"/>
    <col min="4609" max="4610" width="22.7109375" style="38" customWidth="1"/>
    <col min="4611" max="4611" width="13.5703125" style="38" customWidth="1"/>
    <col min="4612" max="4612" width="9.7109375" style="38" customWidth="1"/>
    <col min="4613" max="4613" width="9.5703125" style="38" customWidth="1"/>
    <col min="4614" max="4614" width="12.5703125" style="38" customWidth="1"/>
    <col min="4615" max="4864" width="9.140625" style="38"/>
    <col min="4865" max="4866" width="22.7109375" style="38" customWidth="1"/>
    <col min="4867" max="4867" width="13.5703125" style="38" customWidth="1"/>
    <col min="4868" max="4868" width="9.7109375" style="38" customWidth="1"/>
    <col min="4869" max="4869" width="9.5703125" style="38" customWidth="1"/>
    <col min="4870" max="4870" width="12.5703125" style="38" customWidth="1"/>
    <col min="4871" max="5120" width="9.140625" style="38"/>
    <col min="5121" max="5122" width="22.7109375" style="38" customWidth="1"/>
    <col min="5123" max="5123" width="13.5703125" style="38" customWidth="1"/>
    <col min="5124" max="5124" width="9.7109375" style="38" customWidth="1"/>
    <col min="5125" max="5125" width="9.5703125" style="38" customWidth="1"/>
    <col min="5126" max="5126" width="12.5703125" style="38" customWidth="1"/>
    <col min="5127" max="5376" width="9.140625" style="38"/>
    <col min="5377" max="5378" width="22.7109375" style="38" customWidth="1"/>
    <col min="5379" max="5379" width="13.5703125" style="38" customWidth="1"/>
    <col min="5380" max="5380" width="9.7109375" style="38" customWidth="1"/>
    <col min="5381" max="5381" width="9.5703125" style="38" customWidth="1"/>
    <col min="5382" max="5382" width="12.5703125" style="38" customWidth="1"/>
    <col min="5383" max="5632" width="9.140625" style="38"/>
    <col min="5633" max="5634" width="22.7109375" style="38" customWidth="1"/>
    <col min="5635" max="5635" width="13.5703125" style="38" customWidth="1"/>
    <col min="5636" max="5636" width="9.7109375" style="38" customWidth="1"/>
    <col min="5637" max="5637" width="9.5703125" style="38" customWidth="1"/>
    <col min="5638" max="5638" width="12.5703125" style="38" customWidth="1"/>
    <col min="5639" max="5888" width="9.140625" style="38"/>
    <col min="5889" max="5890" width="22.7109375" style="38" customWidth="1"/>
    <col min="5891" max="5891" width="13.5703125" style="38" customWidth="1"/>
    <col min="5892" max="5892" width="9.7109375" style="38" customWidth="1"/>
    <col min="5893" max="5893" width="9.5703125" style="38" customWidth="1"/>
    <col min="5894" max="5894" width="12.5703125" style="38" customWidth="1"/>
    <col min="5895" max="6144" width="9.140625" style="38"/>
    <col min="6145" max="6146" width="22.7109375" style="38" customWidth="1"/>
    <col min="6147" max="6147" width="13.5703125" style="38" customWidth="1"/>
    <col min="6148" max="6148" width="9.7109375" style="38" customWidth="1"/>
    <col min="6149" max="6149" width="9.5703125" style="38" customWidth="1"/>
    <col min="6150" max="6150" width="12.5703125" style="38" customWidth="1"/>
    <col min="6151" max="6400" width="9.140625" style="38"/>
    <col min="6401" max="6402" width="22.7109375" style="38" customWidth="1"/>
    <col min="6403" max="6403" width="13.5703125" style="38" customWidth="1"/>
    <col min="6404" max="6404" width="9.7109375" style="38" customWidth="1"/>
    <col min="6405" max="6405" width="9.5703125" style="38" customWidth="1"/>
    <col min="6406" max="6406" width="12.5703125" style="38" customWidth="1"/>
    <col min="6407" max="6656" width="9.140625" style="38"/>
    <col min="6657" max="6658" width="22.7109375" style="38" customWidth="1"/>
    <col min="6659" max="6659" width="13.5703125" style="38" customWidth="1"/>
    <col min="6660" max="6660" width="9.7109375" style="38" customWidth="1"/>
    <col min="6661" max="6661" width="9.5703125" style="38" customWidth="1"/>
    <col min="6662" max="6662" width="12.5703125" style="38" customWidth="1"/>
    <col min="6663" max="6912" width="9.140625" style="38"/>
    <col min="6913" max="6914" width="22.7109375" style="38" customWidth="1"/>
    <col min="6915" max="6915" width="13.5703125" style="38" customWidth="1"/>
    <col min="6916" max="6916" width="9.7109375" style="38" customWidth="1"/>
    <col min="6917" max="6917" width="9.5703125" style="38" customWidth="1"/>
    <col min="6918" max="6918" width="12.5703125" style="38" customWidth="1"/>
    <col min="6919" max="7168" width="9.140625" style="38"/>
    <col min="7169" max="7170" width="22.7109375" style="38" customWidth="1"/>
    <col min="7171" max="7171" width="13.5703125" style="38" customWidth="1"/>
    <col min="7172" max="7172" width="9.7109375" style="38" customWidth="1"/>
    <col min="7173" max="7173" width="9.5703125" style="38" customWidth="1"/>
    <col min="7174" max="7174" width="12.5703125" style="38" customWidth="1"/>
    <col min="7175" max="7424" width="9.140625" style="38"/>
    <col min="7425" max="7426" width="22.7109375" style="38" customWidth="1"/>
    <col min="7427" max="7427" width="13.5703125" style="38" customWidth="1"/>
    <col min="7428" max="7428" width="9.7109375" style="38" customWidth="1"/>
    <col min="7429" max="7429" width="9.5703125" style="38" customWidth="1"/>
    <col min="7430" max="7430" width="12.5703125" style="38" customWidth="1"/>
    <col min="7431" max="7680" width="9.140625" style="38"/>
    <col min="7681" max="7682" width="22.7109375" style="38" customWidth="1"/>
    <col min="7683" max="7683" width="13.5703125" style="38" customWidth="1"/>
    <col min="7684" max="7684" width="9.7109375" style="38" customWidth="1"/>
    <col min="7685" max="7685" width="9.5703125" style="38" customWidth="1"/>
    <col min="7686" max="7686" width="12.5703125" style="38" customWidth="1"/>
    <col min="7687" max="7936" width="9.140625" style="38"/>
    <col min="7937" max="7938" width="22.7109375" style="38" customWidth="1"/>
    <col min="7939" max="7939" width="13.5703125" style="38" customWidth="1"/>
    <col min="7940" max="7940" width="9.7109375" style="38" customWidth="1"/>
    <col min="7941" max="7941" width="9.5703125" style="38" customWidth="1"/>
    <col min="7942" max="7942" width="12.5703125" style="38" customWidth="1"/>
    <col min="7943" max="8192" width="9.140625" style="38"/>
    <col min="8193" max="8194" width="22.7109375" style="38" customWidth="1"/>
    <col min="8195" max="8195" width="13.5703125" style="38" customWidth="1"/>
    <col min="8196" max="8196" width="9.7109375" style="38" customWidth="1"/>
    <col min="8197" max="8197" width="9.5703125" style="38" customWidth="1"/>
    <col min="8198" max="8198" width="12.5703125" style="38" customWidth="1"/>
    <col min="8199" max="8448" width="9.140625" style="38"/>
    <col min="8449" max="8450" width="22.7109375" style="38" customWidth="1"/>
    <col min="8451" max="8451" width="13.5703125" style="38" customWidth="1"/>
    <col min="8452" max="8452" width="9.7109375" style="38" customWidth="1"/>
    <col min="8453" max="8453" width="9.5703125" style="38" customWidth="1"/>
    <col min="8454" max="8454" width="12.5703125" style="38" customWidth="1"/>
    <col min="8455" max="8704" width="9.140625" style="38"/>
    <col min="8705" max="8706" width="22.7109375" style="38" customWidth="1"/>
    <col min="8707" max="8707" width="13.5703125" style="38" customWidth="1"/>
    <col min="8708" max="8708" width="9.7109375" style="38" customWidth="1"/>
    <col min="8709" max="8709" width="9.5703125" style="38" customWidth="1"/>
    <col min="8710" max="8710" width="12.5703125" style="38" customWidth="1"/>
    <col min="8711" max="8960" width="9.140625" style="38"/>
    <col min="8961" max="8962" width="22.7109375" style="38" customWidth="1"/>
    <col min="8963" max="8963" width="13.5703125" style="38" customWidth="1"/>
    <col min="8964" max="8964" width="9.7109375" style="38" customWidth="1"/>
    <col min="8965" max="8965" width="9.5703125" style="38" customWidth="1"/>
    <col min="8966" max="8966" width="12.5703125" style="38" customWidth="1"/>
    <col min="8967" max="9216" width="9.140625" style="38"/>
    <col min="9217" max="9218" width="22.7109375" style="38" customWidth="1"/>
    <col min="9219" max="9219" width="13.5703125" style="38" customWidth="1"/>
    <col min="9220" max="9220" width="9.7109375" style="38" customWidth="1"/>
    <col min="9221" max="9221" width="9.5703125" style="38" customWidth="1"/>
    <col min="9222" max="9222" width="12.5703125" style="38" customWidth="1"/>
    <col min="9223" max="9472" width="9.140625" style="38"/>
    <col min="9473" max="9474" width="22.7109375" style="38" customWidth="1"/>
    <col min="9475" max="9475" width="13.5703125" style="38" customWidth="1"/>
    <col min="9476" max="9476" width="9.7109375" style="38" customWidth="1"/>
    <col min="9477" max="9477" width="9.5703125" style="38" customWidth="1"/>
    <col min="9478" max="9478" width="12.5703125" style="38" customWidth="1"/>
    <col min="9479" max="9728" width="9.140625" style="38"/>
    <col min="9729" max="9730" width="22.7109375" style="38" customWidth="1"/>
    <col min="9731" max="9731" width="13.5703125" style="38" customWidth="1"/>
    <col min="9732" max="9732" width="9.7109375" style="38" customWidth="1"/>
    <col min="9733" max="9733" width="9.5703125" style="38" customWidth="1"/>
    <col min="9734" max="9734" width="12.5703125" style="38" customWidth="1"/>
    <col min="9735" max="9984" width="9.140625" style="38"/>
    <col min="9985" max="9986" width="22.7109375" style="38" customWidth="1"/>
    <col min="9987" max="9987" width="13.5703125" style="38" customWidth="1"/>
    <col min="9988" max="9988" width="9.7109375" style="38" customWidth="1"/>
    <col min="9989" max="9989" width="9.5703125" style="38" customWidth="1"/>
    <col min="9990" max="9990" width="12.5703125" style="38" customWidth="1"/>
    <col min="9991" max="10240" width="9.140625" style="38"/>
    <col min="10241" max="10242" width="22.7109375" style="38" customWidth="1"/>
    <col min="10243" max="10243" width="13.5703125" style="38" customWidth="1"/>
    <col min="10244" max="10244" width="9.7109375" style="38" customWidth="1"/>
    <col min="10245" max="10245" width="9.5703125" style="38" customWidth="1"/>
    <col min="10246" max="10246" width="12.5703125" style="38" customWidth="1"/>
    <col min="10247" max="10496" width="9.140625" style="38"/>
    <col min="10497" max="10498" width="22.7109375" style="38" customWidth="1"/>
    <col min="10499" max="10499" width="13.5703125" style="38" customWidth="1"/>
    <col min="10500" max="10500" width="9.7109375" style="38" customWidth="1"/>
    <col min="10501" max="10501" width="9.5703125" style="38" customWidth="1"/>
    <col min="10502" max="10502" width="12.5703125" style="38" customWidth="1"/>
    <col min="10503" max="10752" width="9.140625" style="38"/>
    <col min="10753" max="10754" width="22.7109375" style="38" customWidth="1"/>
    <col min="10755" max="10755" width="13.5703125" style="38" customWidth="1"/>
    <col min="10756" max="10756" width="9.7109375" style="38" customWidth="1"/>
    <col min="10757" max="10757" width="9.5703125" style="38" customWidth="1"/>
    <col min="10758" max="10758" width="12.5703125" style="38" customWidth="1"/>
    <col min="10759" max="11008" width="9.140625" style="38"/>
    <col min="11009" max="11010" width="22.7109375" style="38" customWidth="1"/>
    <col min="11011" max="11011" width="13.5703125" style="38" customWidth="1"/>
    <col min="11012" max="11012" width="9.7109375" style="38" customWidth="1"/>
    <col min="11013" max="11013" width="9.5703125" style="38" customWidth="1"/>
    <col min="11014" max="11014" width="12.5703125" style="38" customWidth="1"/>
    <col min="11015" max="11264" width="9.140625" style="38"/>
    <col min="11265" max="11266" width="22.7109375" style="38" customWidth="1"/>
    <col min="11267" max="11267" width="13.5703125" style="38" customWidth="1"/>
    <col min="11268" max="11268" width="9.7109375" style="38" customWidth="1"/>
    <col min="11269" max="11269" width="9.5703125" style="38" customWidth="1"/>
    <col min="11270" max="11270" width="12.5703125" style="38" customWidth="1"/>
    <col min="11271" max="11520" width="9.140625" style="38"/>
    <col min="11521" max="11522" width="22.7109375" style="38" customWidth="1"/>
    <col min="11523" max="11523" width="13.5703125" style="38" customWidth="1"/>
    <col min="11524" max="11524" width="9.7109375" style="38" customWidth="1"/>
    <col min="11525" max="11525" width="9.5703125" style="38" customWidth="1"/>
    <col min="11526" max="11526" width="12.5703125" style="38" customWidth="1"/>
    <col min="11527" max="11776" width="9.140625" style="38"/>
    <col min="11777" max="11778" width="22.7109375" style="38" customWidth="1"/>
    <col min="11779" max="11779" width="13.5703125" style="38" customWidth="1"/>
    <col min="11780" max="11780" width="9.7109375" style="38" customWidth="1"/>
    <col min="11781" max="11781" width="9.5703125" style="38" customWidth="1"/>
    <col min="11782" max="11782" width="12.5703125" style="38" customWidth="1"/>
    <col min="11783" max="12032" width="9.140625" style="38"/>
    <col min="12033" max="12034" width="22.7109375" style="38" customWidth="1"/>
    <col min="12035" max="12035" width="13.5703125" style="38" customWidth="1"/>
    <col min="12036" max="12036" width="9.7109375" style="38" customWidth="1"/>
    <col min="12037" max="12037" width="9.5703125" style="38" customWidth="1"/>
    <col min="12038" max="12038" width="12.5703125" style="38" customWidth="1"/>
    <col min="12039" max="12288" width="9.140625" style="38"/>
    <col min="12289" max="12290" width="22.7109375" style="38" customWidth="1"/>
    <col min="12291" max="12291" width="13.5703125" style="38" customWidth="1"/>
    <col min="12292" max="12292" width="9.7109375" style="38" customWidth="1"/>
    <col min="12293" max="12293" width="9.5703125" style="38" customWidth="1"/>
    <col min="12294" max="12294" width="12.5703125" style="38" customWidth="1"/>
    <col min="12295" max="12544" width="9.140625" style="38"/>
    <col min="12545" max="12546" width="22.7109375" style="38" customWidth="1"/>
    <col min="12547" max="12547" width="13.5703125" style="38" customWidth="1"/>
    <col min="12548" max="12548" width="9.7109375" style="38" customWidth="1"/>
    <col min="12549" max="12549" width="9.5703125" style="38" customWidth="1"/>
    <col min="12550" max="12550" width="12.5703125" style="38" customWidth="1"/>
    <col min="12551" max="12800" width="9.140625" style="38"/>
    <col min="12801" max="12802" width="22.7109375" style="38" customWidth="1"/>
    <col min="12803" max="12803" width="13.5703125" style="38" customWidth="1"/>
    <col min="12804" max="12804" width="9.7109375" style="38" customWidth="1"/>
    <col min="12805" max="12805" width="9.5703125" style="38" customWidth="1"/>
    <col min="12806" max="12806" width="12.5703125" style="38" customWidth="1"/>
    <col min="12807" max="13056" width="9.140625" style="38"/>
    <col min="13057" max="13058" width="22.7109375" style="38" customWidth="1"/>
    <col min="13059" max="13059" width="13.5703125" style="38" customWidth="1"/>
    <col min="13060" max="13060" width="9.7109375" style="38" customWidth="1"/>
    <col min="13061" max="13061" width="9.5703125" style="38" customWidth="1"/>
    <col min="13062" max="13062" width="12.5703125" style="38" customWidth="1"/>
    <col min="13063" max="13312" width="9.140625" style="38"/>
    <col min="13313" max="13314" width="22.7109375" style="38" customWidth="1"/>
    <col min="13315" max="13315" width="13.5703125" style="38" customWidth="1"/>
    <col min="13316" max="13316" width="9.7109375" style="38" customWidth="1"/>
    <col min="13317" max="13317" width="9.5703125" style="38" customWidth="1"/>
    <col min="13318" max="13318" width="12.5703125" style="38" customWidth="1"/>
    <col min="13319" max="13568" width="9.140625" style="38"/>
    <col min="13569" max="13570" width="22.7109375" style="38" customWidth="1"/>
    <col min="13571" max="13571" width="13.5703125" style="38" customWidth="1"/>
    <col min="13572" max="13572" width="9.7109375" style="38" customWidth="1"/>
    <col min="13573" max="13573" width="9.5703125" style="38" customWidth="1"/>
    <col min="13574" max="13574" width="12.5703125" style="38" customWidth="1"/>
    <col min="13575" max="13824" width="9.140625" style="38"/>
    <col min="13825" max="13826" width="22.7109375" style="38" customWidth="1"/>
    <col min="13827" max="13827" width="13.5703125" style="38" customWidth="1"/>
    <col min="13828" max="13828" width="9.7109375" style="38" customWidth="1"/>
    <col min="13829" max="13829" width="9.5703125" style="38" customWidth="1"/>
    <col min="13830" max="13830" width="12.5703125" style="38" customWidth="1"/>
    <col min="13831" max="14080" width="9.140625" style="38"/>
    <col min="14081" max="14082" width="22.7109375" style="38" customWidth="1"/>
    <col min="14083" max="14083" width="13.5703125" style="38" customWidth="1"/>
    <col min="14084" max="14084" width="9.7109375" style="38" customWidth="1"/>
    <col min="14085" max="14085" width="9.5703125" style="38" customWidth="1"/>
    <col min="14086" max="14086" width="12.5703125" style="38" customWidth="1"/>
    <col min="14087" max="14336" width="9.140625" style="38"/>
    <col min="14337" max="14338" width="22.7109375" style="38" customWidth="1"/>
    <col min="14339" max="14339" width="13.5703125" style="38" customWidth="1"/>
    <col min="14340" max="14340" width="9.7109375" style="38" customWidth="1"/>
    <col min="14341" max="14341" width="9.5703125" style="38" customWidth="1"/>
    <col min="14342" max="14342" width="12.5703125" style="38" customWidth="1"/>
    <col min="14343" max="14592" width="9.140625" style="38"/>
    <col min="14593" max="14594" width="22.7109375" style="38" customWidth="1"/>
    <col min="14595" max="14595" width="13.5703125" style="38" customWidth="1"/>
    <col min="14596" max="14596" width="9.7109375" style="38" customWidth="1"/>
    <col min="14597" max="14597" width="9.5703125" style="38" customWidth="1"/>
    <col min="14598" max="14598" width="12.5703125" style="38" customWidth="1"/>
    <col min="14599" max="14848" width="9.140625" style="38"/>
    <col min="14849" max="14850" width="22.7109375" style="38" customWidth="1"/>
    <col min="14851" max="14851" width="13.5703125" style="38" customWidth="1"/>
    <col min="14852" max="14852" width="9.7109375" style="38" customWidth="1"/>
    <col min="14853" max="14853" width="9.5703125" style="38" customWidth="1"/>
    <col min="14854" max="14854" width="12.5703125" style="38" customWidth="1"/>
    <col min="14855" max="15104" width="9.140625" style="38"/>
    <col min="15105" max="15106" width="22.7109375" style="38" customWidth="1"/>
    <col min="15107" max="15107" width="13.5703125" style="38" customWidth="1"/>
    <col min="15108" max="15108" width="9.7109375" style="38" customWidth="1"/>
    <col min="15109" max="15109" width="9.5703125" style="38" customWidth="1"/>
    <col min="15110" max="15110" width="12.5703125" style="38" customWidth="1"/>
    <col min="15111" max="15360" width="9.140625" style="38"/>
    <col min="15361" max="15362" width="22.7109375" style="38" customWidth="1"/>
    <col min="15363" max="15363" width="13.5703125" style="38" customWidth="1"/>
    <col min="15364" max="15364" width="9.7109375" style="38" customWidth="1"/>
    <col min="15365" max="15365" width="9.5703125" style="38" customWidth="1"/>
    <col min="15366" max="15366" width="12.5703125" style="38" customWidth="1"/>
    <col min="15367" max="15616" width="9.140625" style="38"/>
    <col min="15617" max="15618" width="22.7109375" style="38" customWidth="1"/>
    <col min="15619" max="15619" width="13.5703125" style="38" customWidth="1"/>
    <col min="15620" max="15620" width="9.7109375" style="38" customWidth="1"/>
    <col min="15621" max="15621" width="9.5703125" style="38" customWidth="1"/>
    <col min="15622" max="15622" width="12.5703125" style="38" customWidth="1"/>
    <col min="15623" max="15872" width="9.140625" style="38"/>
    <col min="15873" max="15874" width="22.7109375" style="38" customWidth="1"/>
    <col min="15875" max="15875" width="13.5703125" style="38" customWidth="1"/>
    <col min="15876" max="15876" width="9.7109375" style="38" customWidth="1"/>
    <col min="15877" max="15877" width="9.5703125" style="38" customWidth="1"/>
    <col min="15878" max="15878" width="12.5703125" style="38" customWidth="1"/>
    <col min="15879" max="16128" width="9.140625" style="38"/>
    <col min="16129" max="16130" width="22.7109375" style="38" customWidth="1"/>
    <col min="16131" max="16131" width="13.5703125" style="38" customWidth="1"/>
    <col min="16132" max="16132" width="9.7109375" style="38" customWidth="1"/>
    <col min="16133" max="16133" width="9.5703125" style="38" customWidth="1"/>
    <col min="16134" max="16134" width="12.5703125" style="38" customWidth="1"/>
    <col min="16135" max="16384" width="9.140625" style="38"/>
  </cols>
  <sheetData>
    <row r="1" spans="1:44" x14ac:dyDescent="0.2">
      <c r="A1" s="71" t="s">
        <v>467</v>
      </c>
      <c r="B1" s="71"/>
    </row>
    <row r="2" spans="1:44" ht="15.95" customHeight="1" x14ac:dyDescent="0.2">
      <c r="A2" s="71"/>
      <c r="B2" s="71"/>
      <c r="C2" s="75" t="s">
        <v>476</v>
      </c>
      <c r="D2" s="75"/>
      <c r="E2" s="75"/>
      <c r="F2" s="75"/>
    </row>
    <row r="3" spans="1:44" ht="29.1" customHeight="1" x14ac:dyDescent="0.2">
      <c r="A3" s="71"/>
      <c r="B3" s="71"/>
      <c r="C3" s="32" t="s">
        <v>444</v>
      </c>
      <c r="D3" s="32" t="s">
        <v>445</v>
      </c>
      <c r="E3" s="32" t="s">
        <v>477</v>
      </c>
      <c r="F3" s="32" t="s">
        <v>478</v>
      </c>
    </row>
    <row r="4" spans="1:44" ht="17.100000000000001" customHeight="1" x14ac:dyDescent="0.2">
      <c r="A4" s="33" t="s">
        <v>4</v>
      </c>
      <c r="B4" s="34" t="s">
        <v>1</v>
      </c>
      <c r="C4" s="47">
        <v>671</v>
      </c>
      <c r="D4" s="47">
        <v>1008845.0179658036</v>
      </c>
      <c r="E4" s="48">
        <v>4676.6363548205891</v>
      </c>
      <c r="F4" s="48">
        <v>4718001287.3985071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17.100000000000001" customHeight="1" x14ac:dyDescent="0.2">
      <c r="A5" s="70" t="s">
        <v>5</v>
      </c>
      <c r="B5" s="34" t="s">
        <v>6</v>
      </c>
      <c r="C5" s="47">
        <v>122</v>
      </c>
      <c r="D5" s="47">
        <v>191816.99028002913</v>
      </c>
      <c r="E5" s="48">
        <v>4553.1847584939123</v>
      </c>
      <c r="F5" s="48">
        <v>873378196.56320357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ht="17.100000000000001" customHeight="1" x14ac:dyDescent="0.2">
      <c r="A6" s="70"/>
      <c r="B6" s="34" t="s">
        <v>7</v>
      </c>
      <c r="C6" s="47">
        <v>186</v>
      </c>
      <c r="D6" s="47">
        <v>269507.59880479146</v>
      </c>
      <c r="E6" s="48">
        <v>4610.0519817764552</v>
      </c>
      <c r="F6" s="48">
        <v>1242444039.9738426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</row>
    <row r="7" spans="1:44" ht="17.100000000000001" customHeight="1" x14ac:dyDescent="0.2">
      <c r="A7" s="70"/>
      <c r="B7" s="34" t="s">
        <v>8</v>
      </c>
      <c r="C7" s="47">
        <v>208</v>
      </c>
      <c r="D7" s="47">
        <v>311274.61170996114</v>
      </c>
      <c r="E7" s="48">
        <v>4818.6146440588518</v>
      </c>
      <c r="F7" s="48">
        <v>1499912402.3093517</v>
      </c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</row>
    <row r="8" spans="1:44" ht="17.100000000000001" customHeight="1" x14ac:dyDescent="0.2">
      <c r="A8" s="70"/>
      <c r="B8" s="34" t="s">
        <v>9</v>
      </c>
      <c r="C8" s="47">
        <v>155</v>
      </c>
      <c r="D8" s="47">
        <v>236245.81717102084</v>
      </c>
      <c r="E8" s="48">
        <v>4665.7615434272911</v>
      </c>
      <c r="F8" s="48">
        <v>1102266648.5521038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</row>
    <row r="9" spans="1:44" ht="17.100000000000001" customHeight="1" x14ac:dyDescent="0.2">
      <c r="A9" s="70" t="s">
        <v>10</v>
      </c>
      <c r="B9" s="34" t="s">
        <v>11</v>
      </c>
      <c r="C9" s="47">
        <v>397</v>
      </c>
      <c r="D9" s="47">
        <v>577533.31815676985</v>
      </c>
      <c r="E9" s="48">
        <v>4620.335253301595</v>
      </c>
      <c r="F9" s="48">
        <v>2668397549.8359699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</row>
    <row r="10" spans="1:44" ht="17.100000000000001" customHeight="1" x14ac:dyDescent="0.2">
      <c r="A10" s="70"/>
      <c r="B10" s="34" t="s">
        <v>12</v>
      </c>
      <c r="C10" s="47">
        <v>274</v>
      </c>
      <c r="D10" s="47">
        <v>431311.6998090329</v>
      </c>
      <c r="E10" s="48">
        <v>4752.0244372457628</v>
      </c>
      <c r="F10" s="48">
        <v>2049603737.5625329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</row>
    <row r="11" spans="1:44" ht="17.100000000000001" customHeight="1" x14ac:dyDescent="0.2">
      <c r="A11" s="70" t="s">
        <v>13</v>
      </c>
      <c r="B11" s="34" t="s">
        <v>14</v>
      </c>
      <c r="C11" s="47">
        <v>117</v>
      </c>
      <c r="D11" s="47">
        <v>185353.05772021925</v>
      </c>
      <c r="E11" s="48">
        <v>4583.6520429015854</v>
      </c>
      <c r="F11" s="48">
        <v>849593921.67733848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</row>
    <row r="12" spans="1:44" ht="30" customHeight="1" x14ac:dyDescent="0.2">
      <c r="A12" s="70"/>
      <c r="B12" s="34" t="s">
        <v>15</v>
      </c>
      <c r="C12" s="47">
        <v>241</v>
      </c>
      <c r="D12" s="47">
        <v>337458.70953859959</v>
      </c>
      <c r="E12" s="48">
        <v>4784.2511009986656</v>
      </c>
      <c r="F12" s="48">
        <v>1614487202.651634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</row>
    <row r="13" spans="1:44" ht="17.100000000000001" customHeight="1" x14ac:dyDescent="0.2">
      <c r="A13" s="70"/>
      <c r="B13" s="34" t="s">
        <v>16</v>
      </c>
      <c r="C13" s="47">
        <v>267</v>
      </c>
      <c r="D13" s="47">
        <v>423762.72479010996</v>
      </c>
      <c r="E13" s="48">
        <v>4776.4489029294782</v>
      </c>
      <c r="F13" s="48">
        <v>2024081001.9261272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</row>
    <row r="14" spans="1:44" ht="30" customHeight="1" x14ac:dyDescent="0.2">
      <c r="A14" s="70"/>
      <c r="B14" s="34" t="s">
        <v>17</v>
      </c>
      <c r="C14" s="47">
        <v>7</v>
      </c>
      <c r="D14" s="47">
        <v>17096.27427904334</v>
      </c>
      <c r="E14" s="48">
        <v>3130.9231880856019</v>
      </c>
      <c r="F14" s="48">
        <v>53527121.570128247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</row>
    <row r="15" spans="1:44" ht="30" customHeight="1" x14ac:dyDescent="0.2">
      <c r="A15" s="70"/>
      <c r="B15" s="34" t="s">
        <v>18</v>
      </c>
      <c r="C15" s="47">
        <v>5</v>
      </c>
      <c r="D15" s="47">
        <v>6463.9325598099076</v>
      </c>
      <c r="E15" s="48">
        <v>3679.5363605348366</v>
      </c>
      <c r="F15" s="48">
        <v>23784274.885865577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</row>
    <row r="16" spans="1:44" ht="30" customHeight="1" x14ac:dyDescent="0.2">
      <c r="A16" s="70"/>
      <c r="B16" s="34" t="s">
        <v>19</v>
      </c>
      <c r="C16" s="47">
        <v>34</v>
      </c>
      <c r="D16" s="47">
        <v>38710.319078020562</v>
      </c>
      <c r="E16" s="48">
        <v>3940.2352737001929</v>
      </c>
      <c r="F16" s="48">
        <v>152527764.68740615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</row>
    <row r="17" spans="1:44" ht="17.100000000000001" customHeight="1" x14ac:dyDescent="0.2">
      <c r="A17" s="70" t="s">
        <v>20</v>
      </c>
      <c r="B17" s="34" t="s">
        <v>21</v>
      </c>
      <c r="C17" s="47">
        <v>96</v>
      </c>
      <c r="D17" s="47">
        <v>144267.79717241027</v>
      </c>
      <c r="E17" s="48">
        <v>4843.9434519612751</v>
      </c>
      <c r="F17" s="48">
        <v>698825051.44217408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ht="17.100000000000001" customHeight="1" x14ac:dyDescent="0.2">
      <c r="A18" s="70"/>
      <c r="B18" s="34" t="s">
        <v>22</v>
      </c>
      <c r="C18" s="47">
        <v>180</v>
      </c>
      <c r="D18" s="47">
        <v>282048.08733745699</v>
      </c>
      <c r="E18" s="48">
        <v>4370.9007392208478</v>
      </c>
      <c r="F18" s="48">
        <v>1232804193.439117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ht="30" customHeight="1" x14ac:dyDescent="0.2">
      <c r="A19" s="70"/>
      <c r="B19" s="34" t="s">
        <v>23</v>
      </c>
      <c r="C19" s="47">
        <v>257</v>
      </c>
      <c r="D19" s="47">
        <v>376763.37917845108</v>
      </c>
      <c r="E19" s="48">
        <v>4668.5979101191888</v>
      </c>
      <c r="F19" s="48">
        <v>1758956724.6419601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ht="17.100000000000001" customHeight="1" x14ac:dyDescent="0.2">
      <c r="A20" s="70"/>
      <c r="B20" s="34" t="s">
        <v>24</v>
      </c>
      <c r="C20" s="47">
        <v>134</v>
      </c>
      <c r="D20" s="47">
        <v>201070.84604226111</v>
      </c>
      <c r="E20" s="48">
        <v>4990.3853289471681</v>
      </c>
      <c r="F20" s="48">
        <v>1003421000.1682945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ht="17.100000000000001" customHeight="1" x14ac:dyDescent="0.2">
      <c r="A21" s="70"/>
      <c r="B21" s="34" t="s">
        <v>25</v>
      </c>
      <c r="C21" s="47">
        <v>4</v>
      </c>
      <c r="D21" s="47">
        <v>4694.9082352230862</v>
      </c>
      <c r="E21" s="48">
        <v>5110.7106901347652</v>
      </c>
      <c r="F21" s="48">
        <v>23994317.706956372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ht="17.100000000000001" customHeight="1" x14ac:dyDescent="0.2">
      <c r="A22" s="70" t="s">
        <v>26</v>
      </c>
      <c r="B22" s="34" t="s">
        <v>27</v>
      </c>
      <c r="C22" s="47">
        <v>533</v>
      </c>
      <c r="D22" s="47">
        <v>791847.27152201743</v>
      </c>
      <c r="E22" s="48">
        <v>4771.4121183000207</v>
      </c>
      <c r="F22" s="48">
        <v>3778229667.182961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ht="17.100000000000001" customHeight="1" x14ac:dyDescent="0.2">
      <c r="A23" s="70"/>
      <c r="B23" s="34" t="s">
        <v>25</v>
      </c>
      <c r="C23" s="47">
        <v>138</v>
      </c>
      <c r="D23" s="47">
        <v>216997.74644378587</v>
      </c>
      <c r="E23" s="48">
        <v>4330.7897690955906</v>
      </c>
      <c r="F23" s="48">
        <v>939771620.21554697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ht="17.100000000000001" customHeight="1" x14ac:dyDescent="0.2">
      <c r="A24" s="70" t="s">
        <v>28</v>
      </c>
      <c r="B24" s="34" t="s">
        <v>29</v>
      </c>
      <c r="C24" s="47">
        <v>188</v>
      </c>
      <c r="D24" s="47">
        <v>254927.50879395212</v>
      </c>
      <c r="E24" s="48">
        <v>4050.0086593914325</v>
      </c>
      <c r="F24" s="48">
        <v>1032458618.1325916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ht="30" customHeight="1" x14ac:dyDescent="0.2">
      <c r="A25" s="70"/>
      <c r="B25" s="34" t="s">
        <v>30</v>
      </c>
      <c r="C25" s="47">
        <v>151</v>
      </c>
      <c r="D25" s="47">
        <v>277074.27751297073</v>
      </c>
      <c r="E25" s="48">
        <v>4761.6919375862299</v>
      </c>
      <c r="F25" s="48">
        <v>1319342353.3460424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ht="17.100000000000001" customHeight="1" x14ac:dyDescent="0.2">
      <c r="A26" s="70"/>
      <c r="B26" s="34" t="s">
        <v>31</v>
      </c>
      <c r="C26" s="47">
        <v>190</v>
      </c>
      <c r="D26" s="47">
        <v>262377.82368809893</v>
      </c>
      <c r="E26" s="48">
        <v>4863.115356747142</v>
      </c>
      <c r="F26" s="48">
        <v>1275973623.6474879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ht="17.100000000000001" customHeight="1" x14ac:dyDescent="0.2">
      <c r="A27" s="70"/>
      <c r="B27" s="34" t="s">
        <v>32</v>
      </c>
      <c r="C27" s="47">
        <v>142</v>
      </c>
      <c r="D27" s="47">
        <v>214465.40797078086</v>
      </c>
      <c r="E27" s="48">
        <v>5083.4617227451163</v>
      </c>
      <c r="F27" s="48">
        <v>1090226692.2723799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ht="17.100000000000001" customHeight="1" x14ac:dyDescent="0.2">
      <c r="A28" s="70" t="s">
        <v>33</v>
      </c>
      <c r="B28" s="34" t="s">
        <v>34</v>
      </c>
      <c r="C28" s="47">
        <v>66</v>
      </c>
      <c r="D28" s="47">
        <v>64429.842929451042</v>
      </c>
      <c r="E28" s="48">
        <v>4916.4413522124742</v>
      </c>
      <c r="F28" s="48">
        <v>316765544.09490758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ht="17.100000000000001" customHeight="1" x14ac:dyDescent="0.2">
      <c r="A29" s="70"/>
      <c r="B29" s="34" t="s">
        <v>35</v>
      </c>
      <c r="C29" s="47">
        <v>185</v>
      </c>
      <c r="D29" s="47">
        <v>178792.91979366</v>
      </c>
      <c r="E29" s="48">
        <v>4725.8106313504541</v>
      </c>
      <c r="F29" s="48">
        <v>844941481.17106748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ht="17.100000000000001" customHeight="1" x14ac:dyDescent="0.2">
      <c r="A30" s="70"/>
      <c r="B30" s="34" t="s">
        <v>36</v>
      </c>
      <c r="C30" s="47">
        <v>290</v>
      </c>
      <c r="D30" s="47">
        <v>373994.75087369879</v>
      </c>
      <c r="E30" s="48">
        <v>4417.0782726014995</v>
      </c>
      <c r="F30" s="48">
        <v>1651964088.1512256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ht="17.100000000000001" customHeight="1" x14ac:dyDescent="0.2">
      <c r="A31" s="70"/>
      <c r="B31" s="34" t="s">
        <v>37</v>
      </c>
      <c r="C31" s="47">
        <v>130</v>
      </c>
      <c r="D31" s="47">
        <v>391627.50436899258</v>
      </c>
      <c r="E31" s="48">
        <v>4862.6057994819312</v>
      </c>
      <c r="F31" s="48">
        <v>1904330173.9812987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ht="17.100000000000001" customHeight="1" x14ac:dyDescent="0.2">
      <c r="A32" s="70" t="s">
        <v>38</v>
      </c>
      <c r="B32" s="34" t="s">
        <v>39</v>
      </c>
      <c r="C32" s="47">
        <v>617</v>
      </c>
      <c r="D32" s="47">
        <v>933489.0144601583</v>
      </c>
      <c r="E32" s="48">
        <v>4766.9190333283841</v>
      </c>
      <c r="F32" s="48">
        <v>4449866550.4330835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ht="17.100000000000001" customHeight="1" x14ac:dyDescent="0.2">
      <c r="A33" s="70"/>
      <c r="B33" s="34" t="s">
        <v>40</v>
      </c>
      <c r="C33" s="47">
        <v>54</v>
      </c>
      <c r="D33" s="47">
        <v>75356.003505644578</v>
      </c>
      <c r="E33" s="48">
        <v>3558.2398812502943</v>
      </c>
      <c r="F33" s="48">
        <v>268134736.96542153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ht="17.100000000000001" customHeight="1" x14ac:dyDescent="0.2">
      <c r="A34" s="70" t="s">
        <v>41</v>
      </c>
      <c r="B34" s="36" t="s">
        <v>42</v>
      </c>
      <c r="C34" s="47">
        <v>137</v>
      </c>
      <c r="D34" s="47">
        <v>185488.86797600999</v>
      </c>
      <c r="E34" s="48">
        <v>4398.0287486964125</v>
      </c>
      <c r="F34" s="48">
        <v>815785373.92164528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ht="17.100000000000001" customHeight="1" x14ac:dyDescent="0.2">
      <c r="A35" s="70"/>
      <c r="B35" s="36" t="s">
        <v>43</v>
      </c>
      <c r="C35" s="47">
        <v>130</v>
      </c>
      <c r="D35" s="47">
        <v>191480.15974394587</v>
      </c>
      <c r="E35" s="48">
        <v>4480.4868293921363</v>
      </c>
      <c r="F35" s="48">
        <v>857924333.82265186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ht="17.100000000000001" customHeight="1" x14ac:dyDescent="0.2">
      <c r="A36" s="70"/>
      <c r="B36" s="36" t="s">
        <v>44</v>
      </c>
      <c r="C36" s="47">
        <v>160</v>
      </c>
      <c r="D36" s="47">
        <v>243559.56468472621</v>
      </c>
      <c r="E36" s="48">
        <v>4798.8168098323204</v>
      </c>
      <c r="F36" s="48">
        <v>1168797733.2045064</v>
      </c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ht="17.100000000000001" customHeight="1" x14ac:dyDescent="0.2">
      <c r="A37" s="70"/>
      <c r="B37" s="36" t="s">
        <v>45</v>
      </c>
      <c r="C37" s="47">
        <v>244</v>
      </c>
      <c r="D37" s="47">
        <v>388316.42556112038</v>
      </c>
      <c r="E37" s="48">
        <v>4829.8081744535912</v>
      </c>
      <c r="F37" s="48">
        <v>1875493846.4496987</v>
      </c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ht="17.100000000000001" customHeight="1" x14ac:dyDescent="0.2">
      <c r="A38" s="70" t="s">
        <v>46</v>
      </c>
      <c r="B38" s="36" t="s">
        <v>42</v>
      </c>
      <c r="C38" s="47">
        <v>39</v>
      </c>
      <c r="D38" s="47">
        <v>52774.149815835721</v>
      </c>
      <c r="E38" s="48">
        <v>4294.7506261557846</v>
      </c>
      <c r="F38" s="48">
        <v>226651812.96639964</v>
      </c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ht="17.100000000000001" customHeight="1" x14ac:dyDescent="0.2">
      <c r="A39" s="70"/>
      <c r="B39" s="36" t="s">
        <v>43</v>
      </c>
      <c r="C39" s="47">
        <v>66</v>
      </c>
      <c r="D39" s="47">
        <v>86020.451758811425</v>
      </c>
      <c r="E39" s="48">
        <v>4525.4021468356941</v>
      </c>
      <c r="F39" s="48">
        <v>389277137.0611015</v>
      </c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ht="17.100000000000001" customHeight="1" x14ac:dyDescent="0.2">
      <c r="A40" s="70"/>
      <c r="B40" s="36" t="s">
        <v>44</v>
      </c>
      <c r="C40" s="47">
        <v>34</v>
      </c>
      <c r="D40" s="47">
        <v>48934.316286444991</v>
      </c>
      <c r="E40" s="48">
        <v>4309.2830707738922</v>
      </c>
      <c r="F40" s="48">
        <v>210871820.75307256</v>
      </c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ht="17.100000000000001" customHeight="1" x14ac:dyDescent="0.2">
      <c r="A41" s="70"/>
      <c r="B41" s="36" t="s">
        <v>45</v>
      </c>
      <c r="C41" s="47">
        <v>57</v>
      </c>
      <c r="D41" s="47">
        <v>82387.999189504437</v>
      </c>
      <c r="E41" s="48">
        <v>4391.4861266622338</v>
      </c>
      <c r="F41" s="48">
        <v>361805755.44416809</v>
      </c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ht="17.100000000000001" customHeight="1" x14ac:dyDescent="0.2">
      <c r="A42" s="70"/>
      <c r="B42" s="36" t="s">
        <v>47</v>
      </c>
      <c r="C42" s="47">
        <v>71</v>
      </c>
      <c r="D42" s="47">
        <v>106852.11066935936</v>
      </c>
      <c r="E42" s="48">
        <v>4539.9494542568955</v>
      </c>
      <c r="F42" s="48">
        <v>485103181.51955545</v>
      </c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ht="17.100000000000001" customHeight="1" x14ac:dyDescent="0.2">
      <c r="A43" s="70"/>
      <c r="B43" s="36" t="s">
        <v>48</v>
      </c>
      <c r="C43" s="47">
        <v>65</v>
      </c>
      <c r="D43" s="47">
        <v>100230.37015937082</v>
      </c>
      <c r="E43" s="48">
        <v>4557.8556473913304</v>
      </c>
      <c r="F43" s="48">
        <v>456835558.67101181</v>
      </c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ht="17.100000000000001" customHeight="1" x14ac:dyDescent="0.2">
      <c r="A44" s="70"/>
      <c r="B44" s="36" t="s">
        <v>49</v>
      </c>
      <c r="C44" s="47">
        <v>64</v>
      </c>
      <c r="D44" s="47">
        <v>99505.536972191447</v>
      </c>
      <c r="E44" s="48">
        <v>5218.0586994684008</v>
      </c>
      <c r="F44" s="48">
        <v>519225732.84301817</v>
      </c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ht="17.100000000000001" customHeight="1" x14ac:dyDescent="0.2">
      <c r="A45" s="70"/>
      <c r="B45" s="36" t="s">
        <v>50</v>
      </c>
      <c r="C45" s="47">
        <v>80</v>
      </c>
      <c r="D45" s="47">
        <v>110331.23889642219</v>
      </c>
      <c r="E45" s="48">
        <v>5027.7290230353265</v>
      </c>
      <c r="F45" s="48">
        <v>554715571.94698596</v>
      </c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ht="17.100000000000001" customHeight="1" x14ac:dyDescent="0.2">
      <c r="A46" s="70"/>
      <c r="B46" s="36" t="s">
        <v>51</v>
      </c>
      <c r="C46" s="47">
        <v>95</v>
      </c>
      <c r="D46" s="47">
        <v>142080.56242099393</v>
      </c>
      <c r="E46" s="48">
        <v>4721.673587924216</v>
      </c>
      <c r="F46" s="48">
        <v>670858038.94062495</v>
      </c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ht="17.100000000000001" customHeight="1" x14ac:dyDescent="0.2">
      <c r="A47" s="70"/>
      <c r="B47" s="36" t="s">
        <v>52</v>
      </c>
      <c r="C47" s="47">
        <v>100</v>
      </c>
      <c r="D47" s="47">
        <v>179728.28179686822</v>
      </c>
      <c r="E47" s="48">
        <v>4688.5034944302588</v>
      </c>
      <c r="F47" s="48">
        <v>842656677.25256288</v>
      </c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ht="17.100000000000001" customHeight="1" x14ac:dyDescent="0.2">
      <c r="A48" s="70" t="s">
        <v>53</v>
      </c>
      <c r="B48" s="34" t="s">
        <v>11</v>
      </c>
      <c r="C48" s="47">
        <v>138</v>
      </c>
      <c r="D48" s="47">
        <v>221081.04857555011</v>
      </c>
      <c r="E48" s="48">
        <v>4981.4749362155244</v>
      </c>
      <c r="F48" s="48">
        <v>1101309702.3513498</v>
      </c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ht="17.100000000000001" customHeight="1" x14ac:dyDescent="0.2">
      <c r="A49" s="70"/>
      <c r="B49" s="34" t="s">
        <v>12</v>
      </c>
      <c r="C49" s="47">
        <v>533</v>
      </c>
      <c r="D49" s="47">
        <v>787763.96939025237</v>
      </c>
      <c r="E49" s="48">
        <v>4591.0853067404869</v>
      </c>
      <c r="F49" s="48">
        <v>3616691585.0471501</v>
      </c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20.100000000000001" customHeight="1" x14ac:dyDescent="0.2">
      <c r="A50" s="70" t="s">
        <v>54</v>
      </c>
      <c r="B50" s="34" t="s">
        <v>11</v>
      </c>
      <c r="C50" s="47">
        <v>24</v>
      </c>
      <c r="D50" s="47">
        <v>30281.795863411102</v>
      </c>
      <c r="E50" s="48">
        <v>5005.9814422602667</v>
      </c>
      <c r="F50" s="48">
        <v>151590108.1305497</v>
      </c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20.100000000000001" customHeight="1" x14ac:dyDescent="0.2">
      <c r="A51" s="70"/>
      <c r="B51" s="34" t="s">
        <v>12</v>
      </c>
      <c r="C51" s="47">
        <v>647</v>
      </c>
      <c r="D51" s="47">
        <v>978563.22210239212</v>
      </c>
      <c r="E51" s="48">
        <v>4666.444718264861</v>
      </c>
      <c r="F51" s="48">
        <v>4566411179.267952</v>
      </c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ht="27.95" customHeight="1" x14ac:dyDescent="0.2">
      <c r="A52" s="70" t="s">
        <v>55</v>
      </c>
      <c r="B52" s="34" t="s">
        <v>11</v>
      </c>
      <c r="C52" s="47">
        <v>4</v>
      </c>
      <c r="D52" s="47">
        <v>3747.1124648848827</v>
      </c>
      <c r="E52" s="48">
        <v>7595.4400828380649</v>
      </c>
      <c r="F52" s="48">
        <v>28460968.210688777</v>
      </c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ht="27.95" customHeight="1" x14ac:dyDescent="0.2">
      <c r="A53" s="70"/>
      <c r="B53" s="34" t="s">
        <v>12</v>
      </c>
      <c r="C53" s="47">
        <v>667</v>
      </c>
      <c r="D53" s="47">
        <v>1005097.9055009189</v>
      </c>
      <c r="E53" s="48">
        <v>4665.7547424204949</v>
      </c>
      <c r="F53" s="48">
        <v>4689540319.1878185</v>
      </c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ht="27.95" customHeight="1" x14ac:dyDescent="0.2">
      <c r="A54" s="70" t="s">
        <v>56</v>
      </c>
      <c r="B54" s="34" t="s">
        <v>11</v>
      </c>
      <c r="C54" s="47">
        <v>615</v>
      </c>
      <c r="D54" s="47">
        <v>920355.78377254598</v>
      </c>
      <c r="E54" s="48">
        <v>4656.5060027291738</v>
      </c>
      <c r="F54" s="48">
        <v>4285642231.7833738</v>
      </c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ht="27.95" customHeight="1" x14ac:dyDescent="0.2">
      <c r="A55" s="70"/>
      <c r="B55" s="34" t="s">
        <v>12</v>
      </c>
      <c r="C55" s="47">
        <v>56</v>
      </c>
      <c r="D55" s="47">
        <v>88489.234193257129</v>
      </c>
      <c r="E55" s="48">
        <v>4886.0074285520341</v>
      </c>
      <c r="F55" s="48">
        <v>432359055.61513501</v>
      </c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ht="17.100000000000001" customHeight="1" x14ac:dyDescent="0.2">
      <c r="A56" s="70" t="s">
        <v>57</v>
      </c>
      <c r="B56" s="34" t="s">
        <v>58</v>
      </c>
      <c r="C56" s="47">
        <v>3</v>
      </c>
      <c r="D56" s="47">
        <v>2589.8391762023848</v>
      </c>
      <c r="E56" s="48">
        <v>8755.2161445504225</v>
      </c>
      <c r="F56" s="48">
        <v>22674601.767276287</v>
      </c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ht="30" customHeight="1" x14ac:dyDescent="0.2">
      <c r="A57" s="70"/>
      <c r="B57" s="34" t="s">
        <v>59</v>
      </c>
      <c r="C57" s="47">
        <v>644</v>
      </c>
      <c r="D57" s="47">
        <v>975973.38292618992</v>
      </c>
      <c r="E57" s="48">
        <v>4655.5947702974518</v>
      </c>
      <c r="F57" s="48">
        <v>4543736577.5006819</v>
      </c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ht="30" customHeight="1" x14ac:dyDescent="0.2">
      <c r="A58" s="70"/>
      <c r="B58" s="34" t="s">
        <v>60</v>
      </c>
      <c r="C58" s="47">
        <v>23</v>
      </c>
      <c r="D58" s="47">
        <v>29124.522574728599</v>
      </c>
      <c r="E58" s="48">
        <v>5006.2191170011292</v>
      </c>
      <c r="F58" s="48">
        <v>145803741.68713725</v>
      </c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ht="45.95" customHeight="1" x14ac:dyDescent="0.2">
      <c r="A59" s="70"/>
      <c r="B59" s="34" t="s">
        <v>61</v>
      </c>
      <c r="C59" s="47">
        <v>1</v>
      </c>
      <c r="D59" s="47">
        <v>1157.2732886824974</v>
      </c>
      <c r="E59" s="48">
        <v>4999.9999999999991</v>
      </c>
      <c r="F59" s="48">
        <v>5786366.4434124865</v>
      </c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ht="20.100000000000001" customHeight="1" x14ac:dyDescent="0.2">
      <c r="A60" s="70" t="s">
        <v>62</v>
      </c>
      <c r="B60" s="34" t="s">
        <v>11</v>
      </c>
      <c r="C60" s="47">
        <v>1</v>
      </c>
      <c r="D60" s="47">
        <v>1157.2732886824974</v>
      </c>
      <c r="E60" s="48">
        <v>4999.9999999999991</v>
      </c>
      <c r="F60" s="48">
        <v>5786366.4434124865</v>
      </c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ht="20.100000000000001" customHeight="1" x14ac:dyDescent="0.2">
      <c r="A61" s="70"/>
      <c r="B61" s="34" t="s">
        <v>12</v>
      </c>
      <c r="C61" s="47">
        <v>670</v>
      </c>
      <c r="D61" s="47">
        <v>1007687.7446771211</v>
      </c>
      <c r="E61" s="48">
        <v>4676.2649896719367</v>
      </c>
      <c r="F61" s="48">
        <v>4712214920.9550943</v>
      </c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ht="20.100000000000001" customHeight="1" x14ac:dyDescent="0.2">
      <c r="A62" s="70" t="s">
        <v>63</v>
      </c>
      <c r="B62" s="34" t="s">
        <v>11</v>
      </c>
      <c r="C62" s="47">
        <v>518</v>
      </c>
      <c r="D62" s="47">
        <v>774152.83397106</v>
      </c>
      <c r="E62" s="48">
        <v>4582.6188954571535</v>
      </c>
      <c r="F62" s="48">
        <v>3547647404.927484</v>
      </c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ht="20.100000000000001" customHeight="1" x14ac:dyDescent="0.2">
      <c r="A63" s="70"/>
      <c r="B63" s="34" t="s">
        <v>12</v>
      </c>
      <c r="C63" s="47">
        <v>153</v>
      </c>
      <c r="D63" s="47">
        <v>234692.18399474325</v>
      </c>
      <c r="E63" s="48">
        <v>4986.7612229354572</v>
      </c>
      <c r="F63" s="48">
        <v>1170353882.4710193</v>
      </c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ht="20.100000000000001" customHeight="1" x14ac:dyDescent="0.2">
      <c r="A64" s="70" t="s">
        <v>64</v>
      </c>
      <c r="B64" s="34" t="s">
        <v>11</v>
      </c>
      <c r="C64" s="47">
        <v>93</v>
      </c>
      <c r="D64" s="47">
        <v>145701.92306872166</v>
      </c>
      <c r="E64" s="48">
        <v>5122.4224602627646</v>
      </c>
      <c r="F64" s="48">
        <v>746346803.23069727</v>
      </c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ht="20.100000000000001" customHeight="1" x14ac:dyDescent="0.2">
      <c r="A65" s="70"/>
      <c r="B65" s="34" t="s">
        <v>12</v>
      </c>
      <c r="C65" s="47">
        <v>578</v>
      </c>
      <c r="D65" s="47">
        <v>863143.09489708173</v>
      </c>
      <c r="E65" s="48">
        <v>4601.385920420732</v>
      </c>
      <c r="F65" s="48">
        <v>3971654484.1678076</v>
      </c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ht="17.100000000000001" customHeight="1" x14ac:dyDescent="0.2">
      <c r="A66" s="70" t="s">
        <v>65</v>
      </c>
      <c r="B66" s="34" t="s">
        <v>11</v>
      </c>
      <c r="C66" s="47">
        <v>0</v>
      </c>
      <c r="D66" s="47">
        <v>0</v>
      </c>
      <c r="E66" s="48" t="s">
        <v>484</v>
      </c>
      <c r="F66" s="48" t="s">
        <v>484</v>
      </c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ht="17.100000000000001" customHeight="1" x14ac:dyDescent="0.2">
      <c r="A67" s="70"/>
      <c r="B67" s="34" t="s">
        <v>12</v>
      </c>
      <c r="C67" s="47">
        <v>671</v>
      </c>
      <c r="D67" s="47">
        <v>1008845.0179658036</v>
      </c>
      <c r="E67" s="48">
        <v>4676.6363548205891</v>
      </c>
      <c r="F67" s="48">
        <v>4718001287.3985071</v>
      </c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ht="17.100000000000001" customHeight="1" x14ac:dyDescent="0.2">
      <c r="A68" s="70" t="s">
        <v>66</v>
      </c>
      <c r="B68" s="34" t="s">
        <v>67</v>
      </c>
      <c r="C68" s="47">
        <v>273</v>
      </c>
      <c r="D68" s="47">
        <v>375962.14654417062</v>
      </c>
      <c r="E68" s="48">
        <v>4206.4884831971613</v>
      </c>
      <c r="F68" s="48">
        <v>1581480439.5561371</v>
      </c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ht="17.100000000000001" customHeight="1" x14ac:dyDescent="0.2">
      <c r="A69" s="70"/>
      <c r="B69" s="34" t="s">
        <v>68</v>
      </c>
      <c r="C69" s="47">
        <v>79</v>
      </c>
      <c r="D69" s="47">
        <v>125081.59073403796</v>
      </c>
      <c r="E69" s="48">
        <v>5866.1097619399288</v>
      </c>
      <c r="F69" s="48">
        <v>733742340.44391501</v>
      </c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ht="17.100000000000001" customHeight="1" x14ac:dyDescent="0.2">
      <c r="A70" s="70"/>
      <c r="B70" s="34" t="s">
        <v>69</v>
      </c>
      <c r="C70" s="47">
        <v>61</v>
      </c>
      <c r="D70" s="47">
        <v>99322.257200427703</v>
      </c>
      <c r="E70" s="48">
        <v>4948.3556033109326</v>
      </c>
      <c r="F70" s="48">
        <v>491481847.95122606</v>
      </c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ht="17.100000000000001" customHeight="1" x14ac:dyDescent="0.2">
      <c r="A71" s="70"/>
      <c r="B71" s="34" t="s">
        <v>70</v>
      </c>
      <c r="C71" s="47">
        <v>82</v>
      </c>
      <c r="D71" s="47">
        <v>134156.7425624723</v>
      </c>
      <c r="E71" s="48">
        <v>4706.9650120869837</v>
      </c>
      <c r="F71" s="48">
        <v>631471093.37711775</v>
      </c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ht="17.100000000000001" customHeight="1" x14ac:dyDescent="0.2">
      <c r="A72" s="70"/>
      <c r="B72" s="34" t="s">
        <v>71</v>
      </c>
      <c r="C72" s="47">
        <v>39</v>
      </c>
      <c r="D72" s="47">
        <v>74105.765090090019</v>
      </c>
      <c r="E72" s="48">
        <v>4188.2729472302944</v>
      </c>
      <c r="F72" s="48">
        <v>310375171.16062719</v>
      </c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ht="17.100000000000001" customHeight="1" x14ac:dyDescent="0.2">
      <c r="A73" s="70"/>
      <c r="B73" s="34" t="s">
        <v>72</v>
      </c>
      <c r="C73" s="47">
        <v>55</v>
      </c>
      <c r="D73" s="47">
        <v>77680.470137580065</v>
      </c>
      <c r="E73" s="48">
        <v>4952.6968965300948</v>
      </c>
      <c r="F73" s="48">
        <v>384727823.37139148</v>
      </c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ht="17.100000000000001" customHeight="1" x14ac:dyDescent="0.2">
      <c r="A74" s="70"/>
      <c r="B74" s="34" t="s">
        <v>73</v>
      </c>
      <c r="C74" s="47">
        <v>82</v>
      </c>
      <c r="D74" s="47">
        <v>122536.0456970243</v>
      </c>
      <c r="E74" s="48">
        <v>4771.8413648163705</v>
      </c>
      <c r="F74" s="48">
        <v>584722571.53808951</v>
      </c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</sheetData>
  <mergeCells count="22">
    <mergeCell ref="A38:A47"/>
    <mergeCell ref="C2:F2"/>
    <mergeCell ref="A5:A8"/>
    <mergeCell ref="A9:A10"/>
    <mergeCell ref="A11:A16"/>
    <mergeCell ref="A17:A21"/>
    <mergeCell ref="A62:A63"/>
    <mergeCell ref="A64:A65"/>
    <mergeCell ref="A66:A67"/>
    <mergeCell ref="A68:A74"/>
    <mergeCell ref="A1:B3"/>
    <mergeCell ref="A48:A49"/>
    <mergeCell ref="A50:A51"/>
    <mergeCell ref="A52:A53"/>
    <mergeCell ref="A54:A55"/>
    <mergeCell ref="A56:A59"/>
    <mergeCell ref="A60:A61"/>
    <mergeCell ref="A22:A23"/>
    <mergeCell ref="A24:A27"/>
    <mergeCell ref="A28:A31"/>
    <mergeCell ref="A32:A33"/>
    <mergeCell ref="A34:A37"/>
  </mergeCells>
  <hyperlinks>
    <hyperlink ref="A1:B3" location="'Index'!A154" display="Vissza" xr:uid="{C8F78432-5881-446C-8E97-B6EA9026AD35}"/>
  </hyperlinks>
  <pageMargins left="0.75" right="0.75" top="1" bottom="1" header="0.5" footer="0.5"/>
  <pageSetup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F9BCC-579E-4B90-9B25-9A18E7F99E97}">
  <sheetPr codeName="Munka14"/>
  <dimension ref="A1:AQ74"/>
  <sheetViews>
    <sheetView tabSelected="1" workbookViewId="0">
      <selection activeCell="L2" sqref="L2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6" width="13.5703125" style="1" customWidth="1"/>
    <col min="7" max="8" width="10" style="1" customWidth="1"/>
    <col min="9" max="9" width="12.7109375" style="1" customWidth="1"/>
    <col min="10" max="10" width="12.85546875" style="1" customWidth="1"/>
    <col min="11" max="12" width="13.5703125" style="1" customWidth="1"/>
    <col min="13" max="16384" width="9.140625" style="1"/>
  </cols>
  <sheetData>
    <row r="1" spans="1:43" s="3" customFormat="1" ht="60.75" customHeight="1" x14ac:dyDescent="0.2">
      <c r="A1" s="67" t="s">
        <v>467</v>
      </c>
      <c r="B1" s="67"/>
      <c r="C1" s="65" t="s">
        <v>120</v>
      </c>
      <c r="D1" s="65"/>
      <c r="E1" s="65"/>
      <c r="F1" s="65"/>
      <c r="G1" s="65"/>
      <c r="H1" s="65"/>
      <c r="I1" s="65"/>
      <c r="J1" s="65"/>
      <c r="K1" s="65"/>
      <c r="L1" s="65"/>
    </row>
    <row r="2" spans="1:43" ht="71.099999999999994" customHeight="1" x14ac:dyDescent="0.2">
      <c r="A2" s="67"/>
      <c r="B2" s="67"/>
      <c r="C2" s="66" t="s">
        <v>1</v>
      </c>
      <c r="D2" s="66"/>
      <c r="E2" s="4" t="s">
        <v>121</v>
      </c>
      <c r="F2" s="4" t="s">
        <v>122</v>
      </c>
      <c r="G2" s="4" t="s">
        <v>123</v>
      </c>
      <c r="H2" s="4" t="s">
        <v>124</v>
      </c>
      <c r="I2" s="4" t="s">
        <v>125</v>
      </c>
      <c r="J2" s="4" t="s">
        <v>126</v>
      </c>
      <c r="K2" s="4" t="s">
        <v>127</v>
      </c>
      <c r="L2" s="4" t="s">
        <v>106</v>
      </c>
    </row>
    <row r="3" spans="1:43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</row>
    <row r="4" spans="1:43" ht="17.100000000000001" customHeight="1" x14ac:dyDescent="0.2">
      <c r="A4" s="6" t="s">
        <v>4</v>
      </c>
      <c r="B4" s="7" t="s">
        <v>1</v>
      </c>
      <c r="C4" s="53">
        <v>110</v>
      </c>
      <c r="D4" s="53">
        <v>143055.09773092961</v>
      </c>
      <c r="E4" s="8">
        <v>0.36032291099611469</v>
      </c>
      <c r="F4" s="8">
        <v>0.38955549380488691</v>
      </c>
      <c r="G4" s="8">
        <v>0.15715568104037914</v>
      </c>
      <c r="H4" s="8">
        <v>9.4640412583923555E-3</v>
      </c>
      <c r="I4" s="8">
        <v>7.8593707011500886E-3</v>
      </c>
      <c r="J4" s="54">
        <v>0</v>
      </c>
      <c r="K4" s="8">
        <v>5.4727996554028865E-2</v>
      </c>
      <c r="L4" s="8">
        <v>3.5500021371806773E-2</v>
      </c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</row>
    <row r="5" spans="1:43" ht="17.100000000000001" customHeight="1" x14ac:dyDescent="0.2">
      <c r="A5" s="63" t="s">
        <v>5</v>
      </c>
      <c r="B5" s="7" t="s">
        <v>6</v>
      </c>
      <c r="C5" s="53">
        <v>29</v>
      </c>
      <c r="D5" s="53">
        <v>35600.125518029156</v>
      </c>
      <c r="E5" s="8">
        <v>0.25356011329748418</v>
      </c>
      <c r="F5" s="8">
        <v>0.36586208007012888</v>
      </c>
      <c r="G5" s="8">
        <v>0.27702749892043654</v>
      </c>
      <c r="H5" s="54">
        <v>0</v>
      </c>
      <c r="I5" s="54">
        <v>0</v>
      </c>
      <c r="J5" s="54">
        <v>0</v>
      </c>
      <c r="K5" s="8">
        <v>7.1042066775534415E-2</v>
      </c>
      <c r="L5" s="8">
        <v>6.151162930360593E-2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</row>
    <row r="6" spans="1:43" ht="17.100000000000001" customHeight="1" x14ac:dyDescent="0.2">
      <c r="A6" s="63"/>
      <c r="B6" s="7" t="s">
        <v>7</v>
      </c>
      <c r="C6" s="53">
        <v>36</v>
      </c>
      <c r="D6" s="53">
        <v>46532.221510607058</v>
      </c>
      <c r="E6" s="8">
        <v>0.48460891396510386</v>
      </c>
      <c r="F6" s="8">
        <v>0.26779601701825645</v>
      </c>
      <c r="G6" s="8">
        <v>8.9334885920962157E-2</v>
      </c>
      <c r="H6" s="8">
        <v>2.9095523557590101E-2</v>
      </c>
      <c r="I6" s="54">
        <v>0</v>
      </c>
      <c r="J6" s="54">
        <v>0</v>
      </c>
      <c r="K6" s="8">
        <v>8.9737588751847175E-2</v>
      </c>
      <c r="L6" s="8">
        <v>6.2078216104696174E-2</v>
      </c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</row>
    <row r="7" spans="1:43" ht="17.100000000000001" customHeight="1" x14ac:dyDescent="0.2">
      <c r="A7" s="63"/>
      <c r="B7" s="7" t="s">
        <v>8</v>
      </c>
      <c r="C7" s="53">
        <v>24</v>
      </c>
      <c r="D7" s="53">
        <v>30759.8822107097</v>
      </c>
      <c r="E7" s="8">
        <v>0.40043316565891796</v>
      </c>
      <c r="F7" s="8">
        <v>0.44104227870131679</v>
      </c>
      <c r="G7" s="8">
        <v>0.15852455563976547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</row>
    <row r="8" spans="1:43" ht="17.100000000000001" customHeight="1" x14ac:dyDescent="0.2">
      <c r="A8" s="63"/>
      <c r="B8" s="7" t="s">
        <v>9</v>
      </c>
      <c r="C8" s="53">
        <v>21</v>
      </c>
      <c r="D8" s="53">
        <v>30162.868491583726</v>
      </c>
      <c r="E8" s="8">
        <v>0.25369109208072799</v>
      </c>
      <c r="F8" s="8">
        <v>0.55285229730058527</v>
      </c>
      <c r="G8" s="8">
        <v>0.11890646999990925</v>
      </c>
      <c r="H8" s="54">
        <v>0</v>
      </c>
      <c r="I8" s="8">
        <v>3.7275070309388779E-2</v>
      </c>
      <c r="J8" s="54">
        <v>0</v>
      </c>
      <c r="K8" s="8">
        <v>3.7275070309388779E-2</v>
      </c>
      <c r="L8" s="54">
        <v>0</v>
      </c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</row>
    <row r="9" spans="1:43" ht="17.100000000000001" customHeight="1" x14ac:dyDescent="0.2">
      <c r="A9" s="63" t="s">
        <v>10</v>
      </c>
      <c r="B9" s="7" t="s">
        <v>11</v>
      </c>
      <c r="C9" s="53">
        <v>83</v>
      </c>
      <c r="D9" s="53">
        <v>104202.16112796922</v>
      </c>
      <c r="E9" s="8">
        <v>0.37087630901724061</v>
      </c>
      <c r="F9" s="8">
        <v>0.34759147876231056</v>
      </c>
      <c r="G9" s="8">
        <v>0.16469274593627006</v>
      </c>
      <c r="H9" s="8">
        <v>1.2992814472304352E-2</v>
      </c>
      <c r="I9" s="8">
        <v>1.0789824621543743E-2</v>
      </c>
      <c r="J9" s="54">
        <v>0</v>
      </c>
      <c r="K9" s="8">
        <v>6.4344115125058512E-2</v>
      </c>
      <c r="L9" s="8">
        <v>4.8736599815402321E-2</v>
      </c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</row>
    <row r="10" spans="1:43" ht="17.100000000000001" customHeight="1" x14ac:dyDescent="0.2">
      <c r="A10" s="63"/>
      <c r="B10" s="7" t="s">
        <v>12</v>
      </c>
      <c r="C10" s="53">
        <v>27</v>
      </c>
      <c r="D10" s="53">
        <v>38852.93660296045</v>
      </c>
      <c r="E10" s="8">
        <v>0.33201908180856243</v>
      </c>
      <c r="F10" s="8">
        <v>0.50210145401706407</v>
      </c>
      <c r="G10" s="8">
        <v>0.13694154745404571</v>
      </c>
      <c r="H10" s="54">
        <v>0</v>
      </c>
      <c r="I10" s="54">
        <v>0</v>
      </c>
      <c r="J10" s="54">
        <v>0</v>
      </c>
      <c r="K10" s="8">
        <v>2.8937916720327431E-2</v>
      </c>
      <c r="L10" s="54">
        <v>0</v>
      </c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</row>
    <row r="11" spans="1:43" ht="17.100000000000001" customHeight="1" x14ac:dyDescent="0.2">
      <c r="A11" s="63" t="s">
        <v>13</v>
      </c>
      <c r="B11" s="7" t="s">
        <v>14</v>
      </c>
      <c r="C11" s="53">
        <v>21</v>
      </c>
      <c r="D11" s="53">
        <v>25178.506231765208</v>
      </c>
      <c r="E11" s="8">
        <v>0.35851101636712479</v>
      </c>
      <c r="F11" s="8">
        <v>0.23608747143991868</v>
      </c>
      <c r="G11" s="8">
        <v>0.34745810275083805</v>
      </c>
      <c r="H11" s="54">
        <v>0</v>
      </c>
      <c r="I11" s="54">
        <v>0</v>
      </c>
      <c r="J11" s="54">
        <v>0</v>
      </c>
      <c r="K11" s="8">
        <v>5.6213373149184995E-2</v>
      </c>
      <c r="L11" s="8">
        <v>4.2738198445836574E-2</v>
      </c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</row>
    <row r="12" spans="1:43" ht="30" customHeight="1" x14ac:dyDescent="0.2">
      <c r="A12" s="63"/>
      <c r="B12" s="7" t="s">
        <v>15</v>
      </c>
      <c r="C12" s="53">
        <v>36</v>
      </c>
      <c r="D12" s="53">
        <v>45739.100345110965</v>
      </c>
      <c r="E12" s="8">
        <v>0.47993939983388828</v>
      </c>
      <c r="F12" s="8">
        <v>0.31046020074815711</v>
      </c>
      <c r="G12" s="8">
        <v>0.11745899998413055</v>
      </c>
      <c r="H12" s="54">
        <v>0</v>
      </c>
      <c r="I12" s="8">
        <v>2.4581223401277705E-2</v>
      </c>
      <c r="J12" s="54">
        <v>0</v>
      </c>
      <c r="K12" s="8">
        <v>4.784965549118942E-2</v>
      </c>
      <c r="L12" s="8">
        <v>4.2754439277724911E-2</v>
      </c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</row>
    <row r="13" spans="1:43" ht="17.100000000000001" customHeight="1" x14ac:dyDescent="0.2">
      <c r="A13" s="63"/>
      <c r="B13" s="7" t="s">
        <v>16</v>
      </c>
      <c r="C13" s="53">
        <v>25</v>
      </c>
      <c r="D13" s="53">
        <v>36795.131609504264</v>
      </c>
      <c r="E13" s="8">
        <v>0.35058758515621508</v>
      </c>
      <c r="F13" s="8">
        <v>0.50566022727582349</v>
      </c>
      <c r="G13" s="8">
        <v>0.11319588855295218</v>
      </c>
      <c r="H13" s="54">
        <v>0</v>
      </c>
      <c r="I13" s="54">
        <v>0</v>
      </c>
      <c r="J13" s="54">
        <v>0</v>
      </c>
      <c r="K13" s="8">
        <v>3.0556299015009246E-2</v>
      </c>
      <c r="L13" s="54">
        <v>0</v>
      </c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</row>
    <row r="14" spans="1:43" ht="30" customHeight="1" x14ac:dyDescent="0.2">
      <c r="A14" s="63"/>
      <c r="B14" s="7" t="s">
        <v>17</v>
      </c>
      <c r="C14" s="53">
        <v>7</v>
      </c>
      <c r="D14" s="53">
        <v>9777.0428603250912</v>
      </c>
      <c r="E14" s="8">
        <v>0.45282292708435468</v>
      </c>
      <c r="F14" s="8">
        <v>0.34719846070454286</v>
      </c>
      <c r="G14" s="54">
        <v>0</v>
      </c>
      <c r="H14" s="54">
        <v>0</v>
      </c>
      <c r="I14" s="54">
        <v>0</v>
      </c>
      <c r="J14" s="54">
        <v>0</v>
      </c>
      <c r="K14" s="8">
        <v>0.10454201366342877</v>
      </c>
      <c r="L14" s="8">
        <v>9.5436598547673543E-2</v>
      </c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</row>
    <row r="15" spans="1:43" ht="30" customHeight="1" x14ac:dyDescent="0.2">
      <c r="A15" s="63"/>
      <c r="B15" s="7" t="s">
        <v>18</v>
      </c>
      <c r="C15" s="53">
        <v>8</v>
      </c>
      <c r="D15" s="53">
        <v>10421.619286263951</v>
      </c>
      <c r="E15" s="54">
        <v>0</v>
      </c>
      <c r="F15" s="8">
        <v>0.67939596596321228</v>
      </c>
      <c r="G15" s="8">
        <v>0.10686801134559587</v>
      </c>
      <c r="H15" s="54">
        <v>0</v>
      </c>
      <c r="I15" s="54">
        <v>0</v>
      </c>
      <c r="J15" s="54">
        <v>0</v>
      </c>
      <c r="K15" s="8">
        <v>0.10686801134559587</v>
      </c>
      <c r="L15" s="8">
        <v>0.10686801134559587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</row>
    <row r="16" spans="1:43" ht="30" customHeight="1" x14ac:dyDescent="0.2">
      <c r="A16" s="63"/>
      <c r="B16" s="7" t="s">
        <v>19</v>
      </c>
      <c r="C16" s="53">
        <v>13</v>
      </c>
      <c r="D16" s="53">
        <v>15143.697397960193</v>
      </c>
      <c r="E16" s="8">
        <v>0.21395537899649036</v>
      </c>
      <c r="F16" s="8">
        <v>0.4293921078437859</v>
      </c>
      <c r="G16" s="8">
        <v>0.20352895940940996</v>
      </c>
      <c r="H16" s="8">
        <v>8.940216590244543E-2</v>
      </c>
      <c r="I16" s="54">
        <v>0</v>
      </c>
      <c r="J16" s="54">
        <v>0</v>
      </c>
      <c r="K16" s="8">
        <v>6.3721387847868349E-2</v>
      </c>
      <c r="L16" s="54">
        <v>0</v>
      </c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</row>
    <row r="17" spans="1:43" ht="17.100000000000001" customHeight="1" x14ac:dyDescent="0.2">
      <c r="A17" s="63" t="s">
        <v>20</v>
      </c>
      <c r="B17" s="7" t="s">
        <v>21</v>
      </c>
      <c r="C17" s="53">
        <v>5</v>
      </c>
      <c r="D17" s="53">
        <v>5122.5269399236886</v>
      </c>
      <c r="E17" s="8">
        <v>0.20156541457554397</v>
      </c>
      <c r="F17" s="8">
        <v>0.82400454161224645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8">
        <v>0.17599545838775366</v>
      </c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</row>
    <row r="18" spans="1:43" ht="17.100000000000001" customHeight="1" x14ac:dyDescent="0.2">
      <c r="A18" s="63"/>
      <c r="B18" s="7" t="s">
        <v>22</v>
      </c>
      <c r="C18" s="53">
        <v>17</v>
      </c>
      <c r="D18" s="53">
        <v>25296.616737030512</v>
      </c>
      <c r="E18" s="8">
        <v>0.48664254868744494</v>
      </c>
      <c r="F18" s="8">
        <v>0.17251199173364629</v>
      </c>
      <c r="G18" s="8">
        <v>0.19682638583974493</v>
      </c>
      <c r="H18" s="54">
        <v>0</v>
      </c>
      <c r="I18" s="54">
        <v>0</v>
      </c>
      <c r="J18" s="54">
        <v>0</v>
      </c>
      <c r="K18" s="8">
        <v>0.14401907373916378</v>
      </c>
      <c r="L18" s="8">
        <v>4.1665971476905622E-2</v>
      </c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</row>
    <row r="19" spans="1:43" ht="30" customHeight="1" x14ac:dyDescent="0.2">
      <c r="A19" s="63"/>
      <c r="B19" s="7" t="s">
        <v>23</v>
      </c>
      <c r="C19" s="53">
        <v>47</v>
      </c>
      <c r="D19" s="53">
        <v>61317.94223491865</v>
      </c>
      <c r="E19" s="8">
        <v>0.42553714334867032</v>
      </c>
      <c r="F19" s="8">
        <v>0.37408068467626998</v>
      </c>
      <c r="G19" s="8">
        <v>0.17830251147435386</v>
      </c>
      <c r="H19" s="8">
        <v>2.2079660500705395E-2</v>
      </c>
      <c r="I19" s="54">
        <v>0</v>
      </c>
      <c r="J19" s="54">
        <v>0</v>
      </c>
      <c r="K19" s="54">
        <v>0</v>
      </c>
      <c r="L19" s="54">
        <v>0</v>
      </c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</row>
    <row r="20" spans="1:43" ht="17.100000000000001" customHeight="1" x14ac:dyDescent="0.2">
      <c r="A20" s="63"/>
      <c r="B20" s="7" t="s">
        <v>24</v>
      </c>
      <c r="C20" s="53">
        <v>40</v>
      </c>
      <c r="D20" s="53">
        <v>50384.924104612583</v>
      </c>
      <c r="E20" s="8">
        <v>0.2403503265983766</v>
      </c>
      <c r="F20" s="8">
        <v>0.46188416321678133</v>
      </c>
      <c r="G20" s="8">
        <v>0.13039091914306436</v>
      </c>
      <c r="H20" s="54">
        <v>0</v>
      </c>
      <c r="I20" s="8">
        <v>2.2314671774085346E-2</v>
      </c>
      <c r="J20" s="54">
        <v>0</v>
      </c>
      <c r="K20" s="8">
        <v>8.3078890339533279E-2</v>
      </c>
      <c r="L20" s="8">
        <v>6.1981028928159126E-2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</row>
    <row r="21" spans="1:43" ht="17.100000000000001" customHeight="1" x14ac:dyDescent="0.2">
      <c r="A21" s="63"/>
      <c r="B21" s="7" t="s">
        <v>25</v>
      </c>
      <c r="C21" s="53">
        <v>1</v>
      </c>
      <c r="D21" s="53">
        <v>933.08771444424349</v>
      </c>
      <c r="E21" s="54">
        <v>0</v>
      </c>
      <c r="F21" s="8">
        <v>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</row>
    <row r="22" spans="1:43" ht="17.100000000000001" customHeight="1" x14ac:dyDescent="0.2">
      <c r="A22" s="63" t="s">
        <v>26</v>
      </c>
      <c r="B22" s="7" t="s">
        <v>27</v>
      </c>
      <c r="C22" s="53">
        <v>92</v>
      </c>
      <c r="D22" s="53">
        <v>118550.47514599745</v>
      </c>
      <c r="E22" s="8">
        <v>0.38559438016338177</v>
      </c>
      <c r="F22" s="8">
        <v>0.37363568582171053</v>
      </c>
      <c r="G22" s="8">
        <v>0.13807169618113943</v>
      </c>
      <c r="H22" s="8">
        <v>1.1420277695905791E-2</v>
      </c>
      <c r="I22" s="54">
        <v>0</v>
      </c>
      <c r="J22" s="54">
        <v>0</v>
      </c>
      <c r="K22" s="8">
        <v>6.6040383946271417E-2</v>
      </c>
      <c r="L22" s="8">
        <v>4.2837947469545584E-2</v>
      </c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</row>
    <row r="23" spans="1:43" ht="17.100000000000001" customHeight="1" x14ac:dyDescent="0.2">
      <c r="A23" s="63"/>
      <c r="B23" s="7" t="s">
        <v>25</v>
      </c>
      <c r="C23" s="53">
        <v>18</v>
      </c>
      <c r="D23" s="53">
        <v>24504.622584932178</v>
      </c>
      <c r="E23" s="8">
        <v>0.23806252249051313</v>
      </c>
      <c r="F23" s="8">
        <v>0.46657364799588791</v>
      </c>
      <c r="G23" s="8">
        <v>0.24948174992393102</v>
      </c>
      <c r="H23" s="54">
        <v>0</v>
      </c>
      <c r="I23" s="8">
        <v>4.5882079589667862E-2</v>
      </c>
      <c r="J23" s="54">
        <v>0</v>
      </c>
      <c r="K23" s="54">
        <v>0</v>
      </c>
      <c r="L23" s="54">
        <v>0</v>
      </c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</row>
    <row r="24" spans="1:43" ht="17.100000000000001" customHeight="1" x14ac:dyDescent="0.2">
      <c r="A24" s="63" t="s">
        <v>28</v>
      </c>
      <c r="B24" s="7" t="s">
        <v>29</v>
      </c>
      <c r="C24" s="53">
        <v>9</v>
      </c>
      <c r="D24" s="53">
        <v>10199.51703856608</v>
      </c>
      <c r="E24" s="8">
        <v>0.61801284697813685</v>
      </c>
      <c r="F24" s="8">
        <v>0.388609706885789</v>
      </c>
      <c r="G24" s="54">
        <v>0</v>
      </c>
      <c r="H24" s="54">
        <v>0</v>
      </c>
      <c r="I24" s="54">
        <v>0</v>
      </c>
      <c r="J24" s="54">
        <v>0</v>
      </c>
      <c r="K24" s="8">
        <v>9.4610108664698059E-2</v>
      </c>
      <c r="L24" s="54">
        <v>0</v>
      </c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</row>
    <row r="25" spans="1:43" ht="30" customHeight="1" x14ac:dyDescent="0.2">
      <c r="A25" s="63"/>
      <c r="B25" s="7" t="s">
        <v>30</v>
      </c>
      <c r="C25" s="53">
        <v>18</v>
      </c>
      <c r="D25" s="53">
        <v>26683.443622404502</v>
      </c>
      <c r="E25" s="8">
        <v>0.45686188879800066</v>
      </c>
      <c r="F25" s="8">
        <v>7.5972663893224143E-2</v>
      </c>
      <c r="G25" s="8">
        <v>0.31605686851878195</v>
      </c>
      <c r="H25" s="8">
        <v>5.073855407523549E-2</v>
      </c>
      <c r="I25" s="54">
        <v>0</v>
      </c>
      <c r="J25" s="54">
        <v>0</v>
      </c>
      <c r="K25" s="8">
        <v>0.10037002471475777</v>
      </c>
      <c r="L25" s="54">
        <v>0</v>
      </c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</row>
    <row r="26" spans="1:43" ht="17.100000000000001" customHeight="1" x14ac:dyDescent="0.2">
      <c r="A26" s="63"/>
      <c r="B26" s="7" t="s">
        <v>31</v>
      </c>
      <c r="C26" s="53">
        <v>48</v>
      </c>
      <c r="D26" s="53">
        <v>60194.088152005854</v>
      </c>
      <c r="E26" s="8">
        <v>0.364894450545027</v>
      </c>
      <c r="F26" s="8">
        <v>0.50818324762720879</v>
      </c>
      <c r="G26" s="8">
        <v>9.6443740765308428E-2</v>
      </c>
      <c r="H26" s="54">
        <v>0</v>
      </c>
      <c r="I26" s="54">
        <v>0</v>
      </c>
      <c r="J26" s="54">
        <v>0</v>
      </c>
      <c r="K26" s="54">
        <v>0</v>
      </c>
      <c r="L26" s="8">
        <v>4.7988721009818935E-2</v>
      </c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</row>
    <row r="27" spans="1:43" ht="17.100000000000001" customHeight="1" x14ac:dyDescent="0.2">
      <c r="A27" s="63"/>
      <c r="B27" s="7" t="s">
        <v>32</v>
      </c>
      <c r="C27" s="53">
        <v>35</v>
      </c>
      <c r="D27" s="53">
        <v>45978.048917953245</v>
      </c>
      <c r="E27" s="8">
        <v>0.24114680309661515</v>
      </c>
      <c r="F27" s="8">
        <v>0.41644717126708519</v>
      </c>
      <c r="G27" s="8">
        <v>0.17928321967252334</v>
      </c>
      <c r="H27" s="54">
        <v>0</v>
      </c>
      <c r="I27" s="8">
        <v>2.4453474434353643E-2</v>
      </c>
      <c r="J27" s="54">
        <v>0</v>
      </c>
      <c r="K27" s="8">
        <v>9.1041783698183873E-2</v>
      </c>
      <c r="L27" s="8">
        <v>4.7627547831238709E-2</v>
      </c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</row>
    <row r="28" spans="1:43" ht="17.100000000000001" customHeight="1" x14ac:dyDescent="0.2">
      <c r="A28" s="63" t="s">
        <v>33</v>
      </c>
      <c r="B28" s="7" t="s">
        <v>34</v>
      </c>
      <c r="C28" s="53">
        <v>27</v>
      </c>
      <c r="D28" s="53">
        <v>27855.490729283603</v>
      </c>
      <c r="E28" s="8">
        <v>0.14202906235162374</v>
      </c>
      <c r="F28" s="8">
        <v>0.40461387902861828</v>
      </c>
      <c r="G28" s="8">
        <v>0.14920221532203254</v>
      </c>
      <c r="H28" s="54">
        <v>0</v>
      </c>
      <c r="I28" s="8">
        <v>4.0362708188610916E-2</v>
      </c>
      <c r="J28" s="54">
        <v>0</v>
      </c>
      <c r="K28" s="8">
        <v>0.15168104473840813</v>
      </c>
      <c r="L28" s="8">
        <v>0.11211109037070661</v>
      </c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</row>
    <row r="29" spans="1:43" ht="17.100000000000001" customHeight="1" x14ac:dyDescent="0.2">
      <c r="A29" s="63"/>
      <c r="B29" s="7" t="s">
        <v>35</v>
      </c>
      <c r="C29" s="53">
        <v>42</v>
      </c>
      <c r="D29" s="53">
        <v>41312.848197491185</v>
      </c>
      <c r="E29" s="8">
        <v>0.24490308286781448</v>
      </c>
      <c r="F29" s="8">
        <v>0.47999896090275213</v>
      </c>
      <c r="G29" s="8">
        <v>0.23086734466664441</v>
      </c>
      <c r="H29" s="54">
        <v>0</v>
      </c>
      <c r="I29" s="54">
        <v>0</v>
      </c>
      <c r="J29" s="54">
        <v>0</v>
      </c>
      <c r="K29" s="8">
        <v>2.2408308908036818E-2</v>
      </c>
      <c r="L29" s="8">
        <v>2.1822302654752202E-2</v>
      </c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</row>
    <row r="30" spans="1:43" ht="17.100000000000001" customHeight="1" x14ac:dyDescent="0.2">
      <c r="A30" s="63"/>
      <c r="B30" s="7" t="s">
        <v>36</v>
      </c>
      <c r="C30" s="53">
        <v>28</v>
      </c>
      <c r="D30" s="53">
        <v>35071.970154756113</v>
      </c>
      <c r="E30" s="8">
        <v>0.49270453820532162</v>
      </c>
      <c r="F30" s="8">
        <v>0.25882840158164261</v>
      </c>
      <c r="G30" s="8">
        <v>0.1629408418840215</v>
      </c>
      <c r="H30" s="8">
        <v>3.8602888322920997E-2</v>
      </c>
      <c r="I30" s="54">
        <v>0</v>
      </c>
      <c r="J30" s="54">
        <v>0</v>
      </c>
      <c r="K30" s="8">
        <v>7.6363485827510388E-2</v>
      </c>
      <c r="L30" s="8">
        <v>3.0052720356925616E-2</v>
      </c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</row>
    <row r="31" spans="1:43" ht="17.100000000000001" customHeight="1" x14ac:dyDescent="0.2">
      <c r="A31" s="63"/>
      <c r="B31" s="7" t="s">
        <v>37</v>
      </c>
      <c r="C31" s="53">
        <v>13</v>
      </c>
      <c r="D31" s="53">
        <v>38814.788649398746</v>
      </c>
      <c r="E31" s="8">
        <v>0.5202135056135353</v>
      </c>
      <c r="F31" s="8">
        <v>0.40060594017159074</v>
      </c>
      <c r="G31" s="8">
        <v>7.9180554214874063E-2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</row>
    <row r="32" spans="1:43" ht="17.100000000000001" customHeight="1" x14ac:dyDescent="0.2">
      <c r="A32" s="63" t="s">
        <v>38</v>
      </c>
      <c r="B32" s="7" t="s">
        <v>39</v>
      </c>
      <c r="C32" s="53">
        <v>82</v>
      </c>
      <c r="D32" s="53">
        <v>109126.96889288946</v>
      </c>
      <c r="E32" s="8">
        <v>0.38817339761542319</v>
      </c>
      <c r="F32" s="8">
        <v>0.37964109143407548</v>
      </c>
      <c r="G32" s="8">
        <v>0.178155101812875</v>
      </c>
      <c r="H32" s="54">
        <v>0</v>
      </c>
      <c r="I32" s="8">
        <v>1.0302888966522827E-2</v>
      </c>
      <c r="J32" s="54">
        <v>0</v>
      </c>
      <c r="K32" s="8">
        <v>4.3328354593385202E-2</v>
      </c>
      <c r="L32" s="8">
        <v>1.9519392217527583E-2</v>
      </c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</row>
    <row r="33" spans="1:43" ht="17.100000000000001" customHeight="1" x14ac:dyDescent="0.2">
      <c r="A33" s="63"/>
      <c r="B33" s="7" t="s">
        <v>40</v>
      </c>
      <c r="C33" s="53">
        <v>28</v>
      </c>
      <c r="D33" s="53">
        <v>33928.128838040167</v>
      </c>
      <c r="E33" s="8">
        <v>0.27074416642504529</v>
      </c>
      <c r="F33" s="8">
        <v>0.42144433401401948</v>
      </c>
      <c r="G33" s="8">
        <v>8.9612812751117363E-2</v>
      </c>
      <c r="H33" s="8">
        <v>3.9904332880005479E-2</v>
      </c>
      <c r="I33" s="54">
        <v>0</v>
      </c>
      <c r="J33" s="54">
        <v>0</v>
      </c>
      <c r="K33" s="8">
        <v>9.1393984813141399E-2</v>
      </c>
      <c r="L33" s="8">
        <v>8.6900369116671192E-2</v>
      </c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</row>
    <row r="34" spans="1:43" ht="17.100000000000001" customHeight="1" x14ac:dyDescent="0.2">
      <c r="A34" s="63" t="s">
        <v>41</v>
      </c>
      <c r="B34" s="9" t="s">
        <v>42</v>
      </c>
      <c r="C34" s="53">
        <v>28</v>
      </c>
      <c r="D34" s="53">
        <v>33581.656128878843</v>
      </c>
      <c r="E34" s="8">
        <v>0.16864259855944305</v>
      </c>
      <c r="F34" s="8">
        <v>0.53474466582292834</v>
      </c>
      <c r="G34" s="8">
        <v>0.13996623416936196</v>
      </c>
      <c r="H34" s="54">
        <v>0</v>
      </c>
      <c r="I34" s="8">
        <v>3.348027385670712E-2</v>
      </c>
      <c r="J34" s="54">
        <v>0</v>
      </c>
      <c r="K34" s="8">
        <v>9.5380590371546989E-2</v>
      </c>
      <c r="L34" s="8">
        <v>2.7785637220012694E-2</v>
      </c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</row>
    <row r="35" spans="1:43" ht="17.100000000000001" customHeight="1" x14ac:dyDescent="0.2">
      <c r="A35" s="63"/>
      <c r="B35" s="9" t="s">
        <v>43</v>
      </c>
      <c r="C35" s="53">
        <v>23</v>
      </c>
      <c r="D35" s="53">
        <v>31632.888289929309</v>
      </c>
      <c r="E35" s="8">
        <v>0.42782291211983858</v>
      </c>
      <c r="F35" s="8">
        <v>0.41114839309777662</v>
      </c>
      <c r="G35" s="8">
        <v>0.1287170152757923</v>
      </c>
      <c r="H35" s="54">
        <v>0</v>
      </c>
      <c r="I35" s="54">
        <v>0</v>
      </c>
      <c r="J35" s="54">
        <v>0</v>
      </c>
      <c r="K35" s="8">
        <v>3.2311679506592368E-2</v>
      </c>
      <c r="L35" s="8">
        <v>3.3320008649443567E-2</v>
      </c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</row>
    <row r="36" spans="1:43" ht="17.100000000000001" customHeight="1" x14ac:dyDescent="0.2">
      <c r="A36" s="63"/>
      <c r="B36" s="9" t="s">
        <v>44</v>
      </c>
      <c r="C36" s="53">
        <v>23</v>
      </c>
      <c r="D36" s="53">
        <v>30685.773680840866</v>
      </c>
      <c r="E36" s="8">
        <v>0.32482772225870787</v>
      </c>
      <c r="F36" s="8">
        <v>0.29595507517343211</v>
      </c>
      <c r="G36" s="8">
        <v>0.19932586036636488</v>
      </c>
      <c r="H36" s="8">
        <v>4.4120749935472013E-2</v>
      </c>
      <c r="I36" s="54">
        <v>0</v>
      </c>
      <c r="J36" s="54">
        <v>0</v>
      </c>
      <c r="K36" s="8">
        <v>7.1322959517132495E-2</v>
      </c>
      <c r="L36" s="8">
        <v>6.4447632748890468E-2</v>
      </c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</row>
    <row r="37" spans="1:43" ht="17.100000000000001" customHeight="1" x14ac:dyDescent="0.2">
      <c r="A37" s="63"/>
      <c r="B37" s="9" t="s">
        <v>45</v>
      </c>
      <c r="C37" s="53">
        <v>36</v>
      </c>
      <c r="D37" s="53">
        <v>47154.779631280631</v>
      </c>
      <c r="E37" s="8">
        <v>0.4746468398600755</v>
      </c>
      <c r="F37" s="8">
        <v>0.33258274622798434</v>
      </c>
      <c r="G37" s="8">
        <v>0.16103275678255882</v>
      </c>
      <c r="H37" s="54">
        <v>0</v>
      </c>
      <c r="I37" s="54">
        <v>0</v>
      </c>
      <c r="J37" s="54">
        <v>0</v>
      </c>
      <c r="K37" s="8">
        <v>3.001538289888216E-2</v>
      </c>
      <c r="L37" s="8">
        <v>2.3618766471450687E-2</v>
      </c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</row>
    <row r="38" spans="1:43" ht="17.100000000000001" customHeight="1" x14ac:dyDescent="0.2">
      <c r="A38" s="63" t="s">
        <v>46</v>
      </c>
      <c r="B38" s="9" t="s">
        <v>42</v>
      </c>
      <c r="C38" s="53">
        <v>8</v>
      </c>
      <c r="D38" s="53">
        <v>8341.7225760157835</v>
      </c>
      <c r="E38" s="8">
        <v>0.14143762684310263</v>
      </c>
      <c r="F38" s="8">
        <v>0.59026517776520881</v>
      </c>
      <c r="G38" s="54">
        <v>0</v>
      </c>
      <c r="H38" s="54">
        <v>0</v>
      </c>
      <c r="I38" s="54">
        <v>0</v>
      </c>
      <c r="J38" s="54">
        <v>0</v>
      </c>
      <c r="K38" s="8">
        <v>0.26829719539168873</v>
      </c>
      <c r="L38" s="54">
        <v>0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</row>
    <row r="39" spans="1:43" ht="17.100000000000001" customHeight="1" x14ac:dyDescent="0.2">
      <c r="A39" s="63"/>
      <c r="B39" s="9" t="s">
        <v>43</v>
      </c>
      <c r="C39" s="53">
        <v>16</v>
      </c>
      <c r="D39" s="53">
        <v>21110.344976837943</v>
      </c>
      <c r="E39" s="8">
        <v>0.16170228219366886</v>
      </c>
      <c r="F39" s="8">
        <v>0.47247299407254351</v>
      </c>
      <c r="G39" s="8">
        <v>0.22265377238916581</v>
      </c>
      <c r="H39" s="54">
        <v>0</v>
      </c>
      <c r="I39" s="8">
        <v>5.3259340147696621E-2</v>
      </c>
      <c r="J39" s="54">
        <v>0</v>
      </c>
      <c r="K39" s="8">
        <v>4.5711115398869122E-2</v>
      </c>
      <c r="L39" s="8">
        <v>4.4200495798056252E-2</v>
      </c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</row>
    <row r="40" spans="1:43" ht="17.100000000000001" customHeight="1" x14ac:dyDescent="0.2">
      <c r="A40" s="63"/>
      <c r="B40" s="9" t="s">
        <v>44</v>
      </c>
      <c r="C40" s="53">
        <v>4</v>
      </c>
      <c r="D40" s="53">
        <v>4129.5885760251185</v>
      </c>
      <c r="E40" s="8">
        <v>0.25907504542450427</v>
      </c>
      <c r="F40" s="8">
        <v>0.74092495457549556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</row>
    <row r="41" spans="1:43" ht="17.100000000000001" customHeight="1" x14ac:dyDescent="0.2">
      <c r="A41" s="63"/>
      <c r="B41" s="9" t="s">
        <v>45</v>
      </c>
      <c r="C41" s="53">
        <v>13</v>
      </c>
      <c r="D41" s="53">
        <v>14845.730995205395</v>
      </c>
      <c r="E41" s="8">
        <v>0.25055244368358931</v>
      </c>
      <c r="F41" s="8">
        <v>0.47518076766536604</v>
      </c>
      <c r="G41" s="8">
        <v>0.27426678865104476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</row>
    <row r="42" spans="1:43" ht="17.100000000000001" customHeight="1" x14ac:dyDescent="0.2">
      <c r="A42" s="63"/>
      <c r="B42" s="9" t="s">
        <v>47</v>
      </c>
      <c r="C42" s="53">
        <v>10</v>
      </c>
      <c r="D42" s="53">
        <v>16787.157294723911</v>
      </c>
      <c r="E42" s="8">
        <v>0.58459214002394233</v>
      </c>
      <c r="F42" s="8">
        <v>0.35452133044950856</v>
      </c>
      <c r="G42" s="54">
        <v>0</v>
      </c>
      <c r="H42" s="54">
        <v>0</v>
      </c>
      <c r="I42" s="54">
        <v>0</v>
      </c>
      <c r="J42" s="54">
        <v>0</v>
      </c>
      <c r="K42" s="8">
        <v>6.0886529526549278E-2</v>
      </c>
      <c r="L42" s="8">
        <v>6.2786575053930913E-2</v>
      </c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</row>
    <row r="43" spans="1:43" ht="17.100000000000001" customHeight="1" x14ac:dyDescent="0.2">
      <c r="A43" s="63"/>
      <c r="B43" s="9" t="s">
        <v>48</v>
      </c>
      <c r="C43" s="53">
        <v>10</v>
      </c>
      <c r="D43" s="53">
        <v>14821.477211628033</v>
      </c>
      <c r="E43" s="8">
        <v>0.50389886892796387</v>
      </c>
      <c r="F43" s="8">
        <v>0.3656996190997242</v>
      </c>
      <c r="G43" s="8">
        <v>6.9574816763538008E-2</v>
      </c>
      <c r="H43" s="54">
        <v>0</v>
      </c>
      <c r="I43" s="54">
        <v>0</v>
      </c>
      <c r="J43" s="54">
        <v>0</v>
      </c>
      <c r="K43" s="54">
        <v>0</v>
      </c>
      <c r="L43" s="8">
        <v>6.0826695208773908E-2</v>
      </c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</row>
    <row r="44" spans="1:43" ht="17.100000000000001" customHeight="1" x14ac:dyDescent="0.2">
      <c r="A44" s="63"/>
      <c r="B44" s="9" t="s">
        <v>49</v>
      </c>
      <c r="C44" s="53">
        <v>9</v>
      </c>
      <c r="D44" s="53">
        <v>8919.4323529456778</v>
      </c>
      <c r="E44" s="8">
        <v>0.10836001841891213</v>
      </c>
      <c r="F44" s="8">
        <v>0.41049718645731692</v>
      </c>
      <c r="G44" s="8">
        <v>0.22556258315252056</v>
      </c>
      <c r="H44" s="8">
        <v>0.15178985540506335</v>
      </c>
      <c r="I44" s="54">
        <v>0</v>
      </c>
      <c r="J44" s="54">
        <v>0</v>
      </c>
      <c r="K44" s="8">
        <v>0.10379035656618681</v>
      </c>
      <c r="L44" s="54">
        <v>0</v>
      </c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</row>
    <row r="45" spans="1:43" ht="17.100000000000001" customHeight="1" x14ac:dyDescent="0.2">
      <c r="A45" s="63"/>
      <c r="B45" s="9" t="s">
        <v>50</v>
      </c>
      <c r="C45" s="53">
        <v>10</v>
      </c>
      <c r="D45" s="53">
        <v>13271.311210340275</v>
      </c>
      <c r="E45" s="8">
        <v>0.33695171691133474</v>
      </c>
      <c r="F45" s="8">
        <v>7.0792721729085031E-2</v>
      </c>
      <c r="G45" s="8">
        <v>0.41601576948499647</v>
      </c>
      <c r="H45" s="54">
        <v>0</v>
      </c>
      <c r="I45" s="54">
        <v>0</v>
      </c>
      <c r="J45" s="54">
        <v>0</v>
      </c>
      <c r="K45" s="8">
        <v>9.5156319499639611E-2</v>
      </c>
      <c r="L45" s="8">
        <v>8.1083472374944315E-2</v>
      </c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</row>
    <row r="46" spans="1:43" ht="17.100000000000001" customHeight="1" x14ac:dyDescent="0.2">
      <c r="A46" s="63"/>
      <c r="B46" s="9" t="s">
        <v>51</v>
      </c>
      <c r="C46" s="53">
        <v>14</v>
      </c>
      <c r="D46" s="53">
        <v>15392.439435311569</v>
      </c>
      <c r="E46" s="8">
        <v>0.36999945162453601</v>
      </c>
      <c r="F46" s="8">
        <v>0.22333962593510659</v>
      </c>
      <c r="G46" s="8">
        <v>0.33430476779673873</v>
      </c>
      <c r="H46" s="54">
        <v>0</v>
      </c>
      <c r="I46" s="54">
        <v>0</v>
      </c>
      <c r="J46" s="54">
        <v>0</v>
      </c>
      <c r="K46" s="54">
        <v>0</v>
      </c>
      <c r="L46" s="8">
        <v>7.2356154643618567E-2</v>
      </c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</row>
    <row r="47" spans="1:43" ht="17.100000000000001" customHeight="1" x14ac:dyDescent="0.2">
      <c r="A47" s="63"/>
      <c r="B47" s="9" t="s">
        <v>52</v>
      </c>
      <c r="C47" s="53">
        <v>16</v>
      </c>
      <c r="D47" s="53">
        <v>25435.893101895937</v>
      </c>
      <c r="E47" s="8">
        <v>0.54047390223952063</v>
      </c>
      <c r="F47" s="8">
        <v>0.44447474893260408</v>
      </c>
      <c r="G47" s="54">
        <v>0</v>
      </c>
      <c r="H47" s="54">
        <v>0</v>
      </c>
      <c r="I47" s="54">
        <v>0</v>
      </c>
      <c r="J47" s="54">
        <v>0</v>
      </c>
      <c r="K47" s="8">
        <v>5.5644547666376179E-2</v>
      </c>
      <c r="L47" s="54">
        <v>0</v>
      </c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</row>
    <row r="48" spans="1:43" ht="17.100000000000001" customHeight="1" x14ac:dyDescent="0.2">
      <c r="A48" s="63" t="s">
        <v>53</v>
      </c>
      <c r="B48" s="7" t="s">
        <v>11</v>
      </c>
      <c r="C48" s="53">
        <v>22</v>
      </c>
      <c r="D48" s="53">
        <v>22320.375927756108</v>
      </c>
      <c r="E48" s="8">
        <v>9.125776049792457E-2</v>
      </c>
      <c r="F48" s="8">
        <v>0.53787616159062579</v>
      </c>
      <c r="G48" s="8">
        <v>9.7431343721009422E-2</v>
      </c>
      <c r="H48" s="54">
        <v>0</v>
      </c>
      <c r="I48" s="54">
        <v>0</v>
      </c>
      <c r="J48" s="54">
        <v>0</v>
      </c>
      <c r="K48" s="8">
        <v>9.3130830331811895E-2</v>
      </c>
      <c r="L48" s="8">
        <v>0.18030390385862841</v>
      </c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</row>
    <row r="49" spans="1:43" ht="17.100000000000001" customHeight="1" x14ac:dyDescent="0.2">
      <c r="A49" s="63"/>
      <c r="B49" s="7" t="s">
        <v>12</v>
      </c>
      <c r="C49" s="53">
        <v>88</v>
      </c>
      <c r="D49" s="53">
        <v>120734.72180317354</v>
      </c>
      <c r="E49" s="8">
        <v>0.41006531499128412</v>
      </c>
      <c r="F49" s="8">
        <v>0.36213527024872916</v>
      </c>
      <c r="G49" s="8">
        <v>0.16819699244686637</v>
      </c>
      <c r="H49" s="8">
        <v>1.1213670159906571E-2</v>
      </c>
      <c r="I49" s="8">
        <v>9.3123421909195783E-3</v>
      </c>
      <c r="J49" s="54">
        <v>0</v>
      </c>
      <c r="K49" s="8">
        <v>4.7628417627523907E-2</v>
      </c>
      <c r="L49" s="8">
        <v>8.729950222154087E-3</v>
      </c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</row>
    <row r="50" spans="1:43" ht="20.100000000000001" customHeight="1" x14ac:dyDescent="0.2">
      <c r="A50" s="63" t="s">
        <v>54</v>
      </c>
      <c r="B50" s="7" t="s">
        <v>11</v>
      </c>
      <c r="C50" s="53">
        <v>25</v>
      </c>
      <c r="D50" s="53">
        <v>26069.978795133586</v>
      </c>
      <c r="E50" s="8">
        <v>7.6625283677362988E-2</v>
      </c>
      <c r="F50" s="8">
        <v>0.39588778643621092</v>
      </c>
      <c r="G50" s="8">
        <v>0.24031425825613595</v>
      </c>
      <c r="H50" s="54">
        <v>0</v>
      </c>
      <c r="I50" s="54">
        <v>0</v>
      </c>
      <c r="J50" s="54">
        <v>0</v>
      </c>
      <c r="K50" s="8">
        <v>0.16738318261643509</v>
      </c>
      <c r="L50" s="8">
        <v>0.11978948901385528</v>
      </c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</row>
    <row r="51" spans="1:43" ht="20.100000000000001" customHeight="1" x14ac:dyDescent="0.2">
      <c r="A51" s="63"/>
      <c r="B51" s="7" t="s">
        <v>12</v>
      </c>
      <c r="C51" s="53">
        <v>85</v>
      </c>
      <c r="D51" s="53">
        <v>116985.11893579605</v>
      </c>
      <c r="E51" s="8">
        <v>0.42354455145526254</v>
      </c>
      <c r="F51" s="8">
        <v>0.38814435077981713</v>
      </c>
      <c r="G51" s="8">
        <v>0.13862390226056637</v>
      </c>
      <c r="H51" s="8">
        <v>1.157309031665734E-2</v>
      </c>
      <c r="I51" s="8">
        <v>9.6108210512969895E-3</v>
      </c>
      <c r="J51" s="54">
        <v>0</v>
      </c>
      <c r="K51" s="8">
        <v>2.9622937564255949E-2</v>
      </c>
      <c r="L51" s="8">
        <v>1.6716225158484137E-2</v>
      </c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</row>
    <row r="52" spans="1:43" ht="27.95" customHeight="1" x14ac:dyDescent="0.2">
      <c r="A52" s="63" t="s">
        <v>55</v>
      </c>
      <c r="B52" s="7" t="s">
        <v>11</v>
      </c>
      <c r="C52" s="53">
        <v>14</v>
      </c>
      <c r="D52" s="53">
        <v>16375.046481641613</v>
      </c>
      <c r="E52" s="8">
        <v>5.8866768973687415E-2</v>
      </c>
      <c r="F52" s="8">
        <v>0.56438865977376618</v>
      </c>
      <c r="G52" s="8">
        <v>0.12480387657033482</v>
      </c>
      <c r="H52" s="54">
        <v>0</v>
      </c>
      <c r="I52" s="54">
        <v>0</v>
      </c>
      <c r="J52" s="54">
        <v>0</v>
      </c>
      <c r="K52" s="8">
        <v>0.12694407590235551</v>
      </c>
      <c r="L52" s="8">
        <v>0.12499661877985607</v>
      </c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</row>
    <row r="53" spans="1:43" ht="27.95" customHeight="1" x14ac:dyDescent="0.2">
      <c r="A53" s="63"/>
      <c r="B53" s="7" t="s">
        <v>12</v>
      </c>
      <c r="C53" s="53">
        <v>96</v>
      </c>
      <c r="D53" s="53">
        <v>126680.05124928799</v>
      </c>
      <c r="E53" s="8">
        <v>0.39929004346182195</v>
      </c>
      <c r="F53" s="8">
        <v>0.36695603010843508</v>
      </c>
      <c r="G53" s="8">
        <v>0.16133757311207927</v>
      </c>
      <c r="H53" s="8">
        <v>1.0687391848970995E-2</v>
      </c>
      <c r="I53" s="8">
        <v>8.8752967232711786E-3</v>
      </c>
      <c r="J53" s="54">
        <v>0</v>
      </c>
      <c r="K53" s="8">
        <v>4.5393127769332076E-2</v>
      </c>
      <c r="L53" s="8">
        <v>2.393142056960422E-2</v>
      </c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</row>
    <row r="54" spans="1:43" ht="27.95" customHeight="1" x14ac:dyDescent="0.2">
      <c r="A54" s="63" t="s">
        <v>56</v>
      </c>
      <c r="B54" s="7" t="s">
        <v>11</v>
      </c>
      <c r="C54" s="53">
        <v>85</v>
      </c>
      <c r="D54" s="53">
        <v>110250.87007355469</v>
      </c>
      <c r="E54" s="8">
        <v>0.32505802956273427</v>
      </c>
      <c r="F54" s="8">
        <v>0.42933014884439508</v>
      </c>
      <c r="G54" s="8">
        <v>0.13643899785128899</v>
      </c>
      <c r="H54" s="8">
        <v>1.2279987869897242E-2</v>
      </c>
      <c r="I54" s="8">
        <v>1.0197860960249388E-2</v>
      </c>
      <c r="J54" s="54">
        <v>0</v>
      </c>
      <c r="K54" s="8">
        <v>5.9557532394651898E-2</v>
      </c>
      <c r="L54" s="8">
        <v>4.6062756905281346E-2</v>
      </c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</row>
    <row r="55" spans="1:43" ht="27.95" customHeight="1" x14ac:dyDescent="0.2">
      <c r="A55" s="63"/>
      <c r="B55" s="7" t="s">
        <v>12</v>
      </c>
      <c r="C55" s="53">
        <v>25</v>
      </c>
      <c r="D55" s="53">
        <v>32804.227657374926</v>
      </c>
      <c r="E55" s="8">
        <v>0.47884372793712382</v>
      </c>
      <c r="F55" s="8">
        <v>0.25587789679566714</v>
      </c>
      <c r="G55" s="8">
        <v>0.22678183930543702</v>
      </c>
      <c r="H55" s="54">
        <v>0</v>
      </c>
      <c r="I55" s="54">
        <v>0</v>
      </c>
      <c r="J55" s="54">
        <v>0</v>
      </c>
      <c r="K55" s="8">
        <v>3.8496535961771952E-2</v>
      </c>
      <c r="L55" s="54">
        <v>0</v>
      </c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</row>
    <row r="56" spans="1:43" ht="17.100000000000001" customHeight="1" x14ac:dyDescent="0.2">
      <c r="A56" s="63" t="s">
        <v>57</v>
      </c>
      <c r="B56" s="7" t="s">
        <v>58</v>
      </c>
      <c r="C56" s="53">
        <v>4</v>
      </c>
      <c r="D56" s="53">
        <v>6063.5729443789196</v>
      </c>
      <c r="E56" s="54">
        <v>0</v>
      </c>
      <c r="F56" s="8">
        <v>0.84663637094257627</v>
      </c>
      <c r="G56" s="8">
        <v>0.15336362905742365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</row>
    <row r="57" spans="1:43" ht="30" customHeight="1" x14ac:dyDescent="0.2">
      <c r="A57" s="63"/>
      <c r="B57" s="7" t="s">
        <v>59</v>
      </c>
      <c r="C57" s="53">
        <v>81</v>
      </c>
      <c r="D57" s="53">
        <v>110921.54599141714</v>
      </c>
      <c r="E57" s="8">
        <v>0.44669779242381119</v>
      </c>
      <c r="F57" s="8">
        <v>0.36308069174203511</v>
      </c>
      <c r="G57" s="8">
        <v>0.13781814889845692</v>
      </c>
      <c r="H57" s="8">
        <v>1.2205738164284408E-2</v>
      </c>
      <c r="I57" s="8">
        <v>1.0136200624571429E-2</v>
      </c>
      <c r="J57" s="54">
        <v>0</v>
      </c>
      <c r="K57" s="8">
        <v>3.124228790004686E-2</v>
      </c>
      <c r="L57" s="8">
        <v>1.7630024634475699E-2</v>
      </c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</row>
    <row r="58" spans="1:43" ht="30" customHeight="1" x14ac:dyDescent="0.2">
      <c r="A58" s="63"/>
      <c r="B58" s="7" t="s">
        <v>60</v>
      </c>
      <c r="C58" s="53">
        <v>15</v>
      </c>
      <c r="D58" s="53">
        <v>15758.5052578709</v>
      </c>
      <c r="E58" s="8">
        <v>6.5594637661174751E-2</v>
      </c>
      <c r="F58" s="8">
        <v>0.39423390423461291</v>
      </c>
      <c r="G58" s="8">
        <v>0.32688696069120449</v>
      </c>
      <c r="H58" s="54">
        <v>0</v>
      </c>
      <c r="I58" s="54">
        <v>0</v>
      </c>
      <c r="J58" s="54">
        <v>0</v>
      </c>
      <c r="K58" s="8">
        <v>0.14499857953602885</v>
      </c>
      <c r="L58" s="8">
        <v>6.8285917876979019E-2</v>
      </c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</row>
    <row r="59" spans="1:43" ht="45.95" customHeight="1" x14ac:dyDescent="0.2">
      <c r="A59" s="63"/>
      <c r="B59" s="7" t="s">
        <v>61</v>
      </c>
      <c r="C59" s="53">
        <v>10</v>
      </c>
      <c r="D59" s="53">
        <v>10311.473537262695</v>
      </c>
      <c r="E59" s="8">
        <v>9.348286398493548E-2</v>
      </c>
      <c r="F59" s="8">
        <v>0.39841533124109213</v>
      </c>
      <c r="G59" s="8">
        <v>0.10800956081584358</v>
      </c>
      <c r="H59" s="54">
        <v>0</v>
      </c>
      <c r="I59" s="54">
        <v>0</v>
      </c>
      <c r="J59" s="54">
        <v>0</v>
      </c>
      <c r="K59" s="8">
        <v>0.20159244320981234</v>
      </c>
      <c r="L59" s="8">
        <v>0.19849980074831619</v>
      </c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</row>
    <row r="60" spans="1:43" ht="20.100000000000001" customHeight="1" x14ac:dyDescent="0.2">
      <c r="A60" s="63" t="s">
        <v>62</v>
      </c>
      <c r="B60" s="7" t="s">
        <v>11</v>
      </c>
      <c r="C60" s="53">
        <v>10</v>
      </c>
      <c r="D60" s="53">
        <v>10311.473537262695</v>
      </c>
      <c r="E60" s="8">
        <v>9.348286398493548E-2</v>
      </c>
      <c r="F60" s="8">
        <v>0.39841533124109213</v>
      </c>
      <c r="G60" s="8">
        <v>0.10800956081584358</v>
      </c>
      <c r="H60" s="54">
        <v>0</v>
      </c>
      <c r="I60" s="54">
        <v>0</v>
      </c>
      <c r="J60" s="54">
        <v>0</v>
      </c>
      <c r="K60" s="8">
        <v>0.20159244320981234</v>
      </c>
      <c r="L60" s="8">
        <v>0.19849980074831619</v>
      </c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</row>
    <row r="61" spans="1:43" ht="20.100000000000001" customHeight="1" x14ac:dyDescent="0.2">
      <c r="A61" s="63"/>
      <c r="B61" s="7" t="s">
        <v>12</v>
      </c>
      <c r="C61" s="53">
        <v>100</v>
      </c>
      <c r="D61" s="53">
        <v>132743.62419366691</v>
      </c>
      <c r="E61" s="8">
        <v>0.38105094294605879</v>
      </c>
      <c r="F61" s="8">
        <v>0.38886726504947355</v>
      </c>
      <c r="G61" s="8">
        <v>0.16097333270713701</v>
      </c>
      <c r="H61" s="8">
        <v>1.0199204333713385E-2</v>
      </c>
      <c r="I61" s="8">
        <v>8.4698835863957923E-3</v>
      </c>
      <c r="J61" s="54">
        <v>0</v>
      </c>
      <c r="K61" s="8">
        <v>4.3319622973340612E-2</v>
      </c>
      <c r="L61" s="8">
        <v>2.2838261367662469E-2</v>
      </c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</row>
    <row r="62" spans="1:43" ht="20.100000000000001" customHeight="1" x14ac:dyDescent="0.2">
      <c r="A62" s="63" t="s">
        <v>63</v>
      </c>
      <c r="B62" s="7" t="s">
        <v>11</v>
      </c>
      <c r="C62" s="53">
        <v>82</v>
      </c>
      <c r="D62" s="53">
        <v>102499.0329226295</v>
      </c>
      <c r="E62" s="8">
        <v>0.22176927490755005</v>
      </c>
      <c r="F62" s="8">
        <v>0.46097437994004281</v>
      </c>
      <c r="G62" s="8">
        <v>0.20981844491069526</v>
      </c>
      <c r="H62" s="54">
        <v>0</v>
      </c>
      <c r="I62" s="8">
        <v>1.0969108797400227E-2</v>
      </c>
      <c r="J62" s="54">
        <v>0</v>
      </c>
      <c r="K62" s="8">
        <v>7.6382368422581323E-2</v>
      </c>
      <c r="L62" s="8">
        <v>4.0443028525730208E-2</v>
      </c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</row>
    <row r="63" spans="1:43" ht="20.100000000000001" customHeight="1" x14ac:dyDescent="0.2">
      <c r="A63" s="63"/>
      <c r="B63" s="7" t="s">
        <v>12</v>
      </c>
      <c r="C63" s="53">
        <v>28</v>
      </c>
      <c r="D63" s="53">
        <v>40556.064808300151</v>
      </c>
      <c r="E63" s="14">
        <v>0.71049529024740021</v>
      </c>
      <c r="F63" s="8">
        <v>0.20905556621411353</v>
      </c>
      <c r="G63" s="8">
        <v>2.4058882984284765E-2</v>
      </c>
      <c r="H63" s="8">
        <v>3.3382907181659927E-2</v>
      </c>
      <c r="I63" s="54">
        <v>0</v>
      </c>
      <c r="J63" s="54">
        <v>0</v>
      </c>
      <c r="K63" s="54">
        <v>0</v>
      </c>
      <c r="L63" s="8">
        <v>2.3007353372541187E-2</v>
      </c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</row>
    <row r="64" spans="1:43" ht="20.100000000000001" customHeight="1" x14ac:dyDescent="0.2">
      <c r="A64" s="63" t="s">
        <v>64</v>
      </c>
      <c r="B64" s="7" t="s">
        <v>11</v>
      </c>
      <c r="C64" s="53">
        <v>16</v>
      </c>
      <c r="D64" s="53">
        <v>17235.768099765246</v>
      </c>
      <c r="E64" s="8">
        <v>0.13790855101806568</v>
      </c>
      <c r="F64" s="8">
        <v>0.34775114253769807</v>
      </c>
      <c r="G64" s="8">
        <v>0.32231668712415823</v>
      </c>
      <c r="H64" s="54">
        <v>0</v>
      </c>
      <c r="I64" s="54">
        <v>0</v>
      </c>
      <c r="J64" s="54">
        <v>0</v>
      </c>
      <c r="K64" s="8">
        <v>0.13788691307970163</v>
      </c>
      <c r="L64" s="8">
        <v>5.4136706240376503E-2</v>
      </c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</row>
    <row r="65" spans="1:43" ht="20.100000000000001" customHeight="1" x14ac:dyDescent="0.2">
      <c r="A65" s="63"/>
      <c r="B65" s="7" t="s">
        <v>12</v>
      </c>
      <c r="C65" s="53">
        <v>94</v>
      </c>
      <c r="D65" s="53">
        <v>125819.32963116441</v>
      </c>
      <c r="E65" s="8">
        <v>0.39079106197003166</v>
      </c>
      <c r="F65" s="8">
        <v>0.39528219816831511</v>
      </c>
      <c r="G65" s="8">
        <v>0.13453056605741998</v>
      </c>
      <c r="H65" s="8">
        <v>1.0760503581744754E-2</v>
      </c>
      <c r="I65" s="8">
        <v>8.9360120344985951E-3</v>
      </c>
      <c r="J65" s="54">
        <v>0</v>
      </c>
      <c r="K65" s="8">
        <v>4.333620321936453E-2</v>
      </c>
      <c r="L65" s="8">
        <v>3.2947014775088185E-2</v>
      </c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</row>
    <row r="66" spans="1:43" ht="17.100000000000001" customHeight="1" x14ac:dyDescent="0.2">
      <c r="A66" s="63" t="s">
        <v>65</v>
      </c>
      <c r="B66" s="7" t="s">
        <v>11</v>
      </c>
      <c r="C66" s="53">
        <v>62</v>
      </c>
      <c r="D66" s="53">
        <v>76906.720477945884</v>
      </c>
      <c r="E66" s="8">
        <v>0.20920719282259909</v>
      </c>
      <c r="F66" s="8">
        <v>0.46400636617935254</v>
      </c>
      <c r="G66" s="8">
        <v>0.16967239375586465</v>
      </c>
      <c r="H66" s="8">
        <v>1.7604174755275294E-2</v>
      </c>
      <c r="I66" s="54">
        <v>0</v>
      </c>
      <c r="J66" s="54">
        <v>0</v>
      </c>
      <c r="K66" s="8">
        <v>8.718088367609754E-2</v>
      </c>
      <c r="L66" s="8">
        <v>5.2328988810810759E-2</v>
      </c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</row>
    <row r="67" spans="1:43" ht="17.100000000000001" customHeight="1" x14ac:dyDescent="0.2">
      <c r="A67" s="63"/>
      <c r="B67" s="7" t="s">
        <v>12</v>
      </c>
      <c r="C67" s="53">
        <v>48</v>
      </c>
      <c r="D67" s="53">
        <v>66148.377252983773</v>
      </c>
      <c r="E67" s="8">
        <v>0.53601602366231171</v>
      </c>
      <c r="F67" s="8">
        <v>0.30299596402014056</v>
      </c>
      <c r="G67" s="8">
        <v>0.14260325562817178</v>
      </c>
      <c r="H67" s="54">
        <v>0</v>
      </c>
      <c r="I67" s="8">
        <v>1.6996986025169886E-2</v>
      </c>
      <c r="J67" s="54">
        <v>0</v>
      </c>
      <c r="K67" s="8">
        <v>1.6996986025169886E-2</v>
      </c>
      <c r="L67" s="8">
        <v>1.5933998008693148E-2</v>
      </c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</row>
    <row r="68" spans="1:43" ht="17.100000000000001" customHeight="1" x14ac:dyDescent="0.2">
      <c r="A68" s="63" t="s">
        <v>66</v>
      </c>
      <c r="B68" s="7" t="s">
        <v>67</v>
      </c>
      <c r="C68" s="53">
        <v>43</v>
      </c>
      <c r="D68" s="53">
        <v>56021.44759319169</v>
      </c>
      <c r="E68" s="8">
        <v>0.31639954993145725</v>
      </c>
      <c r="F68" s="8">
        <v>0.5101593115643227</v>
      </c>
      <c r="G68" s="8">
        <v>0.10170490967305308</v>
      </c>
      <c r="H68" s="54">
        <v>0</v>
      </c>
      <c r="I68" s="54">
        <v>0</v>
      </c>
      <c r="J68" s="54">
        <v>0</v>
      </c>
      <c r="K68" s="8">
        <v>5.363064213491444E-2</v>
      </c>
      <c r="L68" s="8">
        <v>3.6536461132377664E-2</v>
      </c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</row>
    <row r="69" spans="1:43" ht="17.100000000000001" customHeight="1" x14ac:dyDescent="0.2">
      <c r="A69" s="63"/>
      <c r="B69" s="7" t="s">
        <v>68</v>
      </c>
      <c r="C69" s="53">
        <v>19</v>
      </c>
      <c r="D69" s="53">
        <v>22303.812804303849</v>
      </c>
      <c r="E69" s="8">
        <v>0.11703513471412202</v>
      </c>
      <c r="F69" s="8">
        <v>0.58534877583762501</v>
      </c>
      <c r="G69" s="8">
        <v>0.14548989162215878</v>
      </c>
      <c r="H69" s="54">
        <v>0</v>
      </c>
      <c r="I69" s="54">
        <v>0</v>
      </c>
      <c r="J69" s="54">
        <v>0</v>
      </c>
      <c r="K69" s="8">
        <v>6.3458601386404273E-2</v>
      </c>
      <c r="L69" s="8">
        <v>8.8667596439689855E-2</v>
      </c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</row>
    <row r="70" spans="1:43" ht="17.100000000000001" customHeight="1" x14ac:dyDescent="0.2">
      <c r="A70" s="63"/>
      <c r="B70" s="7" t="s">
        <v>69</v>
      </c>
      <c r="C70" s="53">
        <v>6</v>
      </c>
      <c r="D70" s="53">
        <v>6733.3961281690326</v>
      </c>
      <c r="E70" s="8">
        <v>0.36265641490160744</v>
      </c>
      <c r="F70" s="8">
        <v>0.31654723885113201</v>
      </c>
      <c r="G70" s="8">
        <v>0.3207963462472605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</row>
    <row r="71" spans="1:43" ht="17.100000000000001" customHeight="1" x14ac:dyDescent="0.2">
      <c r="A71" s="63"/>
      <c r="B71" s="7" t="s">
        <v>70</v>
      </c>
      <c r="C71" s="53">
        <v>8</v>
      </c>
      <c r="D71" s="53">
        <v>12873.751141433779</v>
      </c>
      <c r="E71" s="8">
        <v>0.62134831992989914</v>
      </c>
      <c r="F71" s="8">
        <v>0.22256608870500866</v>
      </c>
      <c r="G71" s="8">
        <v>0.15608559136509217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</row>
    <row r="72" spans="1:43" ht="17.100000000000001" customHeight="1" x14ac:dyDescent="0.2">
      <c r="A72" s="63"/>
      <c r="B72" s="7" t="s">
        <v>71</v>
      </c>
      <c r="C72" s="53">
        <v>9</v>
      </c>
      <c r="D72" s="53">
        <v>11898.870866491834</v>
      </c>
      <c r="E72" s="8">
        <v>0.46630910161094624</v>
      </c>
      <c r="F72" s="8">
        <v>0.43657885662072671</v>
      </c>
      <c r="G72" s="8">
        <v>9.711204176832712E-2</v>
      </c>
      <c r="H72" s="54">
        <v>0</v>
      </c>
      <c r="I72" s="54">
        <v>0</v>
      </c>
      <c r="J72" s="54">
        <v>0</v>
      </c>
      <c r="K72" s="54">
        <v>0</v>
      </c>
      <c r="L72" s="8">
        <v>8.8580515181108252E-2</v>
      </c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</row>
    <row r="73" spans="1:43" ht="17.100000000000001" customHeight="1" x14ac:dyDescent="0.2">
      <c r="A73" s="63"/>
      <c r="B73" s="7" t="s">
        <v>72</v>
      </c>
      <c r="C73" s="53">
        <v>10</v>
      </c>
      <c r="D73" s="53">
        <v>13797.129727896137</v>
      </c>
      <c r="E73" s="8">
        <v>0.24676840606665273</v>
      </c>
      <c r="F73" s="8">
        <v>0.15067071966427423</v>
      </c>
      <c r="G73" s="8">
        <v>0.50443326556713508</v>
      </c>
      <c r="H73" s="8">
        <v>9.8127608701937999E-2</v>
      </c>
      <c r="I73" s="54">
        <v>0</v>
      </c>
      <c r="J73" s="54">
        <v>0</v>
      </c>
      <c r="K73" s="54">
        <v>0</v>
      </c>
      <c r="L73" s="54">
        <v>0</v>
      </c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</row>
    <row r="74" spans="1:43" ht="17.100000000000001" customHeight="1" x14ac:dyDescent="0.2">
      <c r="A74" s="63"/>
      <c r="B74" s="7" t="s">
        <v>73</v>
      </c>
      <c r="C74" s="53">
        <v>15</v>
      </c>
      <c r="D74" s="53">
        <v>19426.689469443361</v>
      </c>
      <c r="E74" s="8">
        <v>0.60825074115575017</v>
      </c>
      <c r="F74" s="8">
        <v>9.3799269706094202E-2</v>
      </c>
      <c r="G74" s="8">
        <v>6.4579966281374759E-2</v>
      </c>
      <c r="H74" s="54">
        <v>0</v>
      </c>
      <c r="I74" s="8">
        <v>5.7875174538878672E-2</v>
      </c>
      <c r="J74" s="54">
        <v>0</v>
      </c>
      <c r="K74" s="8">
        <v>0.17549484831790235</v>
      </c>
      <c r="L74" s="54">
        <v>0</v>
      </c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</row>
  </sheetData>
  <mergeCells count="23">
    <mergeCell ref="A11:A16"/>
    <mergeCell ref="A1:B3"/>
    <mergeCell ref="C1:L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22" display="Vissza" xr:uid="{FE365580-37C6-40DA-B563-A0EB05993A9C}"/>
  </hyperlinks>
  <pageMargins left="0.75" right="0.75" top="1" bottom="1" header="0.5" footer="0.5"/>
  <pageSetup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41527-802C-453C-BE7C-81D72E62596C}">
  <sheetPr codeName="Munka1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6" width="13.42578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128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2</v>
      </c>
      <c r="F2" s="4" t="s">
        <v>3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0.86631398130613024</v>
      </c>
      <c r="F4" s="8">
        <v>0.13368601869386895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0.81387423463044395</v>
      </c>
      <c r="F5" s="14">
        <v>0.1861257653695608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0.87768579773575328</v>
      </c>
      <c r="F6" s="8">
        <v>0.12231420226424622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0.89162469465897976</v>
      </c>
      <c r="F7" s="8">
        <v>0.10837530534101997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0.93326247173239851</v>
      </c>
      <c r="F8" s="13">
        <v>6.673752826760071E-2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0.85280901538615439</v>
      </c>
      <c r="F9" s="8">
        <v>0.14719098461384669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0.90328571679263547</v>
      </c>
      <c r="F10" s="8">
        <v>9.6714283207365068E-2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13">
        <v>0.7783892898467033</v>
      </c>
      <c r="F11" s="14">
        <v>0.2216107101532952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0.86897311669912591</v>
      </c>
      <c r="F12" s="8">
        <v>0.13102688330087325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0.90067954162039821</v>
      </c>
      <c r="F13" s="8">
        <v>9.9320458379601823E-2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4">
        <v>0.94693095096173741</v>
      </c>
      <c r="F14" s="13">
        <v>5.3069049038262997E-2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8">
        <v>0.84849122626648599</v>
      </c>
      <c r="F15" s="8">
        <v>0.15150877373351507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0.91735375676081954</v>
      </c>
      <c r="F16" s="8">
        <v>8.264624323918042E-2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0.91600277029082477</v>
      </c>
      <c r="F17" s="8">
        <v>8.3997229709175031E-2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0.86930539030846599</v>
      </c>
      <c r="F18" s="8">
        <v>0.13069460969153404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0.86832971000408354</v>
      </c>
      <c r="F19" s="8">
        <v>0.13167028999591657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0.84691234429363471</v>
      </c>
      <c r="F20" s="8">
        <v>0.15308765570636609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0.6800416505448027</v>
      </c>
      <c r="F21" s="8">
        <v>0.31995834945519747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0.88351369815114245</v>
      </c>
      <c r="F22" s="8">
        <v>0.1164863018488599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13">
        <v>0.78148680130972048</v>
      </c>
      <c r="F23" s="14">
        <v>0.21851319869027835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0.87510661629282349</v>
      </c>
      <c r="F24" s="8">
        <v>0.12489338370717498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0.89657445289556914</v>
      </c>
      <c r="F25" s="8">
        <v>0.10342554710443082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0.87425954697661434</v>
      </c>
      <c r="F26" s="8">
        <v>0.12574045302338724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0.82701651881757332</v>
      </c>
      <c r="F27" s="8">
        <v>0.17298348118242715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8">
        <v>0.82413018401984528</v>
      </c>
      <c r="F28" s="8">
        <v>0.1758698159801545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0.87675175918469006</v>
      </c>
      <c r="F29" s="8">
        <v>0.12324824081530995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0.88436097904521316</v>
      </c>
      <c r="F30" s="8">
        <v>0.11563902095478867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0.86565190060595176</v>
      </c>
      <c r="F31" s="8">
        <v>0.13434809939404885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0.86379461300379168</v>
      </c>
      <c r="F32" s="8">
        <v>0.1362053869962058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8">
        <v>0.87107411152737091</v>
      </c>
      <c r="F33" s="8">
        <v>0.12892588847263078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0.85419773144816569</v>
      </c>
      <c r="F34" s="8">
        <v>0.14580226855183459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0.90050356789246511</v>
      </c>
      <c r="F35" s="8">
        <v>9.9496432107535643E-2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0.87761873365006204</v>
      </c>
      <c r="F36" s="8">
        <v>0.12238126634993723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0.84295665083060423</v>
      </c>
      <c r="F37" s="8">
        <v>0.15704334916939616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0.81099190510203567</v>
      </c>
      <c r="F38" s="8">
        <v>0.18900809489796419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0.8856836594435471</v>
      </c>
      <c r="F39" s="8">
        <v>0.11431634055645269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0.86036953419665863</v>
      </c>
      <c r="F40" s="8">
        <v>0.13963046580334298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0.92472607387175121</v>
      </c>
      <c r="F41" s="8">
        <v>7.5273926128248805E-2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0.8791604445671628</v>
      </c>
      <c r="F42" s="8">
        <v>0.12083955543283773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0.8682248412924829</v>
      </c>
      <c r="F43" s="8">
        <v>0.13177515870751724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0.88853590901211221</v>
      </c>
      <c r="F44" s="8">
        <v>0.11146409098788816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0.86766393537036146</v>
      </c>
      <c r="F45" s="8">
        <v>0.1323360646296389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0.90155208895630357</v>
      </c>
      <c r="F46" s="8">
        <v>9.8447911043696157E-2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3">
        <v>0.78650051378762642</v>
      </c>
      <c r="F47" s="14">
        <v>0.21349948621237305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0.65581131354351474</v>
      </c>
      <c r="F48" s="14">
        <v>0.34418868645648465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4">
        <v>0.96797506671260847</v>
      </c>
      <c r="F49" s="13">
        <v>3.2024933287391873E-2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0.74031564564287433</v>
      </c>
      <c r="F50" s="14">
        <v>0.25968435435712556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4">
        <v>0.90506828405554274</v>
      </c>
      <c r="F51" s="13">
        <v>9.4931715944459233E-2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8">
        <v>0.84191273446435644</v>
      </c>
      <c r="F52" s="8">
        <v>0.15808726553564359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0.87276460355649166</v>
      </c>
      <c r="F53" s="8">
        <v>0.12723539644351045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0.86731609545994781</v>
      </c>
      <c r="F54" s="8">
        <v>0.13268390454005291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0.85052336075691914</v>
      </c>
      <c r="F55" s="8">
        <v>0.14947663924308086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0.93670516166015316</v>
      </c>
      <c r="F56" s="8">
        <v>6.3294838339846865E-2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0.90271620049804258</v>
      </c>
      <c r="F57" s="13">
        <v>9.7283799501957771E-2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3">
        <v>0.60310643946451692</v>
      </c>
      <c r="F58" s="14">
        <v>0.39689356053548408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0.80978721171491064</v>
      </c>
      <c r="F59" s="14">
        <v>0.19021278828508806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8">
        <v>0.81685311057075394</v>
      </c>
      <c r="F60" s="8">
        <v>0.18314688942924501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0.87529210539921565</v>
      </c>
      <c r="F61" s="8">
        <v>0.12470789460078588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13">
        <v>0.82821170470372696</v>
      </c>
      <c r="F62" s="14">
        <v>0.17178829529627473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14">
        <v>0.9635184685623065</v>
      </c>
      <c r="F63" s="13">
        <v>3.6481531437693608E-2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54">
        <v>0</v>
      </c>
      <c r="F64" s="14">
        <v>1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14">
        <v>1</v>
      </c>
      <c r="F65" s="54">
        <v>0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0.87114910892151576</v>
      </c>
      <c r="F66" s="8">
        <v>0.12885089107848374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8">
        <v>0.85493855405055674</v>
      </c>
      <c r="F67" s="8">
        <v>0.14506144594944451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0.87188728772974411</v>
      </c>
      <c r="F68" s="8">
        <v>0.12811271227025697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0.82407393155054021</v>
      </c>
      <c r="F69" s="8">
        <v>0.1759260684494599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13">
        <v>0.79177041442346918</v>
      </c>
      <c r="F70" s="14">
        <v>0.20822958557653121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0.86952176483134525</v>
      </c>
      <c r="F71" s="8">
        <v>0.13047823516865417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0.92287243313462741</v>
      </c>
      <c r="F72" s="8">
        <v>7.7127566865373448E-2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0.8483699530686285</v>
      </c>
      <c r="F73" s="8">
        <v>0.151630046931371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0.91350938896880896</v>
      </c>
      <c r="F74" s="8">
        <v>8.6490611031191017E-2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23" display="Vissza" xr:uid="{A13AD275-E133-4A4A-B071-3ECDD7C8ECA0}"/>
  </hyperlinks>
  <pageMargins left="0.75" right="0.75" top="1" bottom="1" header="0.5" footer="0.5"/>
  <pageSetup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9D862-874D-41C5-A50D-14F49B0CE0EA}">
  <sheetPr codeName="Munka1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0" style="1" customWidth="1"/>
    <col min="6" max="6" width="13.5703125" style="1" customWidth="1"/>
    <col min="7" max="8" width="10" style="1" customWidth="1"/>
    <col min="9" max="9" width="12.28515625" style="1" customWidth="1"/>
    <col min="10" max="11" width="10" style="1" customWidth="1"/>
    <col min="12" max="12" width="10.85546875" style="1" customWidth="1"/>
    <col min="13" max="13" width="13.5703125" style="1" customWidth="1"/>
    <col min="14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129</v>
      </c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1:44" ht="71.099999999999994" customHeight="1" x14ac:dyDescent="0.2">
      <c r="A2" s="67"/>
      <c r="B2" s="67"/>
      <c r="C2" s="66" t="s">
        <v>1</v>
      </c>
      <c r="D2" s="66"/>
      <c r="E2" s="4" t="s">
        <v>75</v>
      </c>
      <c r="F2" s="4" t="s">
        <v>130</v>
      </c>
      <c r="G2" s="4" t="s">
        <v>78</v>
      </c>
      <c r="H2" s="4" t="s">
        <v>82</v>
      </c>
      <c r="I2" s="4" t="s">
        <v>83</v>
      </c>
      <c r="J2" s="4" t="s">
        <v>84</v>
      </c>
      <c r="K2" s="4" t="s">
        <v>85</v>
      </c>
      <c r="L2" s="4" t="s">
        <v>118</v>
      </c>
      <c r="M2" s="4" t="s">
        <v>114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2610</v>
      </c>
      <c r="D4" s="53">
        <v>3473828.1020695399</v>
      </c>
      <c r="E4" s="8">
        <v>0.48500246087063315</v>
      </c>
      <c r="F4" s="8">
        <v>0.26359118946865262</v>
      </c>
      <c r="G4" s="8">
        <v>0.12746665067012281</v>
      </c>
      <c r="H4" s="8">
        <v>9.4923992897746768E-3</v>
      </c>
      <c r="I4" s="8">
        <v>1.8677122596965655E-2</v>
      </c>
      <c r="J4" s="8">
        <v>3.2084783859327733E-2</v>
      </c>
      <c r="K4" s="8">
        <v>4.3430422374809794E-3</v>
      </c>
      <c r="L4" s="8">
        <v>1.8213415441202755E-2</v>
      </c>
      <c r="M4" s="8">
        <v>4.112893556584063E-2</v>
      </c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868</v>
      </c>
      <c r="D5" s="53">
        <v>1159227.3371650458</v>
      </c>
      <c r="E5" s="8">
        <v>0.48332558638467382</v>
      </c>
      <c r="F5" s="8">
        <v>0.25435329028623005</v>
      </c>
      <c r="G5" s="8">
        <v>0.14770728989587761</v>
      </c>
      <c r="H5" s="8">
        <v>1.0127871336277083E-2</v>
      </c>
      <c r="I5" s="8">
        <v>1.3374236363311058E-2</v>
      </c>
      <c r="J5" s="8">
        <v>2.8629004872643832E-2</v>
      </c>
      <c r="K5" s="8">
        <v>3.0202414995385927E-3</v>
      </c>
      <c r="L5" s="8">
        <v>1.8657375122502876E-2</v>
      </c>
      <c r="M5" s="8">
        <v>4.0805104238944401E-2</v>
      </c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798</v>
      </c>
      <c r="D6" s="53">
        <v>985644.25048245455</v>
      </c>
      <c r="E6" s="8">
        <v>0.47004181045197341</v>
      </c>
      <c r="F6" s="8">
        <v>0.27123093448522734</v>
      </c>
      <c r="G6" s="8">
        <v>0.13254759088537288</v>
      </c>
      <c r="H6" s="8">
        <v>1.494863711919666E-2</v>
      </c>
      <c r="I6" s="8">
        <v>1.5811928950725883E-2</v>
      </c>
      <c r="J6" s="8">
        <v>2.7584311236932297E-2</v>
      </c>
      <c r="K6" s="8">
        <v>6.3897648291605727E-3</v>
      </c>
      <c r="L6" s="8">
        <v>1.9798560074720226E-2</v>
      </c>
      <c r="M6" s="8">
        <v>4.1646461966688954E-2</v>
      </c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558</v>
      </c>
      <c r="D7" s="53">
        <v>770793.24505327188</v>
      </c>
      <c r="E7" s="8">
        <v>0.4651537565846145</v>
      </c>
      <c r="F7" s="8">
        <v>0.29002265334441346</v>
      </c>
      <c r="G7" s="8">
        <v>0.13170914907639358</v>
      </c>
      <c r="H7" s="8">
        <v>4.3454464127676076E-3</v>
      </c>
      <c r="I7" s="8">
        <v>2.7686809020995528E-2</v>
      </c>
      <c r="J7" s="8">
        <v>1.6458902356325099E-2</v>
      </c>
      <c r="K7" s="8">
        <v>6.8602063264946393E-3</v>
      </c>
      <c r="L7" s="8">
        <v>2.1467561698157805E-2</v>
      </c>
      <c r="M7" s="8">
        <v>3.6295515179838332E-2</v>
      </c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386</v>
      </c>
      <c r="D8" s="53">
        <v>558163.26936877647</v>
      </c>
      <c r="E8" s="8">
        <v>0.54231365771210005</v>
      </c>
      <c r="F8" s="8">
        <v>0.23278579571306815</v>
      </c>
      <c r="G8" s="13">
        <v>7.0598718511139594E-2</v>
      </c>
      <c r="H8" s="8">
        <v>5.6452641918876565E-3</v>
      </c>
      <c r="I8" s="8">
        <v>2.2308151379037099E-2</v>
      </c>
      <c r="J8" s="8">
        <v>6.8787704800304481E-2</v>
      </c>
      <c r="K8" s="54">
        <v>0</v>
      </c>
      <c r="L8" s="8">
        <v>9.9984125947528008E-3</v>
      </c>
      <c r="M8" s="8">
        <v>4.7562295097708984E-2</v>
      </c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1967</v>
      </c>
      <c r="D9" s="53">
        <v>2504745.7834578059</v>
      </c>
      <c r="E9" s="8">
        <v>0.48528082104221215</v>
      </c>
      <c r="F9" s="8">
        <v>0.25645498723909405</v>
      </c>
      <c r="G9" s="8">
        <v>0.14003581302677742</v>
      </c>
      <c r="H9" s="8">
        <v>1.0151298320744837E-2</v>
      </c>
      <c r="I9" s="8">
        <v>1.5283111223333723E-2</v>
      </c>
      <c r="J9" s="8">
        <v>2.8890287401168453E-2</v>
      </c>
      <c r="K9" s="8">
        <v>5.0047278412515784E-3</v>
      </c>
      <c r="L9" s="8">
        <v>1.7740750627497141E-2</v>
      </c>
      <c r="M9" s="8">
        <v>4.1158203277919962E-2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643</v>
      </c>
      <c r="D10" s="53">
        <v>969082.31861174281</v>
      </c>
      <c r="E10" s="8">
        <v>0.48428299519402868</v>
      </c>
      <c r="F10" s="8">
        <v>0.28203582735038801</v>
      </c>
      <c r="G10" s="8">
        <v>9.4979672206281979E-2</v>
      </c>
      <c r="H10" s="8">
        <v>7.7893710352593473E-3</v>
      </c>
      <c r="I10" s="8">
        <v>2.7449479200572394E-2</v>
      </c>
      <c r="J10" s="8">
        <v>4.0341462760772835E-2</v>
      </c>
      <c r="K10" s="8">
        <v>2.6328116469637401E-3</v>
      </c>
      <c r="L10" s="8">
        <v>1.9435092048422087E-2</v>
      </c>
      <c r="M10" s="8">
        <v>4.1053288557310365E-2</v>
      </c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395</v>
      </c>
      <c r="D11" s="53">
        <v>547479.01154423354</v>
      </c>
      <c r="E11" s="8">
        <v>0.46409155187848855</v>
      </c>
      <c r="F11" s="8">
        <v>0.30578632096304764</v>
      </c>
      <c r="G11" s="8">
        <v>0.12149777861880824</v>
      </c>
      <c r="H11" s="8">
        <v>9.524960084034674E-3</v>
      </c>
      <c r="I11" s="8">
        <v>1.6417560891321157E-2</v>
      </c>
      <c r="J11" s="8">
        <v>2.7093260366374029E-2</v>
      </c>
      <c r="K11" s="54">
        <v>0</v>
      </c>
      <c r="L11" s="8">
        <v>1.5634472305260858E-2</v>
      </c>
      <c r="M11" s="8">
        <v>3.995409489266516E-2</v>
      </c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693</v>
      </c>
      <c r="D12" s="53">
        <v>858370.86811055907</v>
      </c>
      <c r="E12" s="8">
        <v>0.4818136634589707</v>
      </c>
      <c r="F12" s="8">
        <v>0.27114172073436077</v>
      </c>
      <c r="G12" s="8">
        <v>0.13876428477255745</v>
      </c>
      <c r="H12" s="8">
        <v>1.3753557407298295E-2</v>
      </c>
      <c r="I12" s="8">
        <v>1.7697098845233329E-2</v>
      </c>
      <c r="J12" s="8">
        <v>2.2920188394307938E-2</v>
      </c>
      <c r="K12" s="8">
        <v>9.2091628307217222E-3</v>
      </c>
      <c r="L12" s="8">
        <v>7.9341641690358431E-3</v>
      </c>
      <c r="M12" s="8">
        <v>3.6766159387513042E-2</v>
      </c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617</v>
      </c>
      <c r="D13" s="53">
        <v>940930.89158226305</v>
      </c>
      <c r="E13" s="8">
        <v>0.4855127269957723</v>
      </c>
      <c r="F13" s="8">
        <v>0.28256247687426767</v>
      </c>
      <c r="G13" s="8">
        <v>9.5019466029514901E-2</v>
      </c>
      <c r="H13" s="8">
        <v>8.0224188735930468E-3</v>
      </c>
      <c r="I13" s="8">
        <v>2.8270731874520318E-2</v>
      </c>
      <c r="J13" s="8">
        <v>4.1548426795360582E-2</v>
      </c>
      <c r="K13" s="8">
        <v>2.7115819430874317E-3</v>
      </c>
      <c r="L13" s="8">
        <v>1.8765828271433853E-2</v>
      </c>
      <c r="M13" s="8">
        <v>3.7586342342449272E-2</v>
      </c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198</v>
      </c>
      <c r="D14" s="53">
        <v>254037.87215458977</v>
      </c>
      <c r="E14" s="8">
        <v>0.48873922292012106</v>
      </c>
      <c r="F14" s="8">
        <v>0.23515942464215783</v>
      </c>
      <c r="G14" s="8">
        <v>0.12407040219932208</v>
      </c>
      <c r="H14" s="8">
        <v>3.7985573062860409E-3</v>
      </c>
      <c r="I14" s="8">
        <v>4.0840054510846357E-3</v>
      </c>
      <c r="J14" s="8">
        <v>4.6080641165940746E-2</v>
      </c>
      <c r="K14" s="54">
        <v>0</v>
      </c>
      <c r="L14" s="8">
        <v>4.4974781208329088E-2</v>
      </c>
      <c r="M14" s="8">
        <v>5.3092965106759281E-2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473</v>
      </c>
      <c r="D15" s="53">
        <v>611748.32562081201</v>
      </c>
      <c r="E15" s="8">
        <v>0.50053892356670548</v>
      </c>
      <c r="F15" s="8">
        <v>0.20832373267838183</v>
      </c>
      <c r="G15" s="8">
        <v>0.17116327126283162</v>
      </c>
      <c r="H15" s="8">
        <v>1.0667441683431858E-2</v>
      </c>
      <c r="I15" s="8">
        <v>1.0650638709467964E-2</v>
      </c>
      <c r="J15" s="8">
        <v>3.0003406483672092E-2</v>
      </c>
      <c r="K15" s="8">
        <v>5.7231811914686785E-3</v>
      </c>
      <c r="L15" s="8">
        <v>2.1362696538296606E-2</v>
      </c>
      <c r="M15" s="8">
        <v>4.1566707885743244E-2</v>
      </c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234</v>
      </c>
      <c r="D16" s="53">
        <v>261261.13305709005</v>
      </c>
      <c r="E16" s="8">
        <v>0.49744841970758513</v>
      </c>
      <c r="F16" s="8">
        <v>0.23909364531801225</v>
      </c>
      <c r="G16" s="8">
        <v>0.12070051528842156</v>
      </c>
      <c r="H16" s="8">
        <v>3.5033374763326218E-3</v>
      </c>
      <c r="I16" s="8">
        <v>2.5064431737694699E-2</v>
      </c>
      <c r="J16" s="8">
        <v>2.9836242141930286E-2</v>
      </c>
      <c r="K16" s="8">
        <v>4.323441990119384E-3</v>
      </c>
      <c r="L16" s="8">
        <v>2.2004935882689175E-2</v>
      </c>
      <c r="M16" s="8">
        <v>5.8025030457214903E-2</v>
      </c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310</v>
      </c>
      <c r="D17" s="53">
        <v>442762.51099472522</v>
      </c>
      <c r="E17" s="13">
        <v>0.37342679585833033</v>
      </c>
      <c r="F17" s="8">
        <v>0.33271192995753673</v>
      </c>
      <c r="G17" s="14">
        <v>0.22749028540746635</v>
      </c>
      <c r="H17" s="8">
        <v>2.3830255583632019E-2</v>
      </c>
      <c r="I17" s="8">
        <v>1.2368263521673408E-2</v>
      </c>
      <c r="J17" s="13">
        <v>1.9071291486797255E-3</v>
      </c>
      <c r="K17" s="8">
        <v>5.0109477306396998E-3</v>
      </c>
      <c r="L17" s="54">
        <v>0</v>
      </c>
      <c r="M17" s="8">
        <v>2.3254392792042063E-2</v>
      </c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569</v>
      </c>
      <c r="D18" s="53">
        <v>783604.23940211488</v>
      </c>
      <c r="E18" s="8">
        <v>0.47192163373903445</v>
      </c>
      <c r="F18" s="8">
        <v>0.31469340110425825</v>
      </c>
      <c r="G18" s="8">
        <v>0.14277813566344413</v>
      </c>
      <c r="H18" s="8">
        <v>2.0461604933296962E-2</v>
      </c>
      <c r="I18" s="13">
        <v>1.5006191325287863E-3</v>
      </c>
      <c r="J18" s="8">
        <v>1.4142357058573246E-2</v>
      </c>
      <c r="K18" s="8">
        <v>5.2779803307620339E-3</v>
      </c>
      <c r="L18" s="8">
        <v>2.8841507096172355E-3</v>
      </c>
      <c r="M18" s="8">
        <v>2.6340117328482543E-2</v>
      </c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1051</v>
      </c>
      <c r="D19" s="53">
        <v>1359062.7554363937</v>
      </c>
      <c r="E19" s="8">
        <v>0.50483196355498905</v>
      </c>
      <c r="F19" s="8">
        <v>0.25802200808249548</v>
      </c>
      <c r="G19" s="8">
        <v>0.1037418786724633</v>
      </c>
      <c r="H19" s="8">
        <v>1.3363403073226815E-3</v>
      </c>
      <c r="I19" s="8">
        <v>1.941697142357756E-2</v>
      </c>
      <c r="J19" s="8">
        <v>3.8805701702851941E-2</v>
      </c>
      <c r="K19" s="8">
        <v>5.3854884833191372E-3</v>
      </c>
      <c r="L19" s="8">
        <v>2.1756912397380021E-2</v>
      </c>
      <c r="M19" s="8">
        <v>4.6702735375603197E-2</v>
      </c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653</v>
      </c>
      <c r="D20" s="53">
        <v>850482.3979368431</v>
      </c>
      <c r="E20" s="8">
        <v>0.53065080921676566</v>
      </c>
      <c r="F20" s="13">
        <v>0.18122914861931499</v>
      </c>
      <c r="G20" s="8">
        <v>0.10045389979142244</v>
      </c>
      <c r="H20" s="8">
        <v>3.5081340875382149E-3</v>
      </c>
      <c r="I20" s="8">
        <v>3.743773628677341E-2</v>
      </c>
      <c r="J20" s="8">
        <v>5.2147784617048158E-2</v>
      </c>
      <c r="K20" s="8">
        <v>1.6617131602095969E-3</v>
      </c>
      <c r="L20" s="8">
        <v>3.5923700626925299E-2</v>
      </c>
      <c r="M20" s="8">
        <v>5.6987073594002124E-2</v>
      </c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27</v>
      </c>
      <c r="D21" s="53">
        <v>37916.198299467702</v>
      </c>
      <c r="E21" s="8">
        <v>0.32356902627091005</v>
      </c>
      <c r="F21" s="8">
        <v>0.447374137445539</v>
      </c>
      <c r="G21" s="8">
        <v>9.9311478741340747E-2</v>
      </c>
      <c r="H21" s="8">
        <v>4.1940982438227782E-2</v>
      </c>
      <c r="I21" s="54">
        <v>0</v>
      </c>
      <c r="J21" s="8">
        <v>6.4364332417135336E-2</v>
      </c>
      <c r="K21" s="54">
        <v>0</v>
      </c>
      <c r="L21" s="8">
        <v>2.3440042686847264E-2</v>
      </c>
      <c r="M21" s="54">
        <v>0</v>
      </c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2227</v>
      </c>
      <c r="D22" s="53">
        <v>2945551.631391333</v>
      </c>
      <c r="E22" s="8">
        <v>0.4967493814995711</v>
      </c>
      <c r="F22" s="8">
        <v>0.25125516175050827</v>
      </c>
      <c r="G22" s="8">
        <v>0.12365033009866723</v>
      </c>
      <c r="H22" s="8">
        <v>7.9711307758876353E-3</v>
      </c>
      <c r="I22" s="8">
        <v>1.9088815071917377E-2</v>
      </c>
      <c r="J22" s="8">
        <v>3.4540081371826674E-2</v>
      </c>
      <c r="K22" s="8">
        <v>3.4564765737379005E-3</v>
      </c>
      <c r="L22" s="8">
        <v>1.9405256939141313E-2</v>
      </c>
      <c r="M22" s="8">
        <v>4.3883365918742395E-2</v>
      </c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383</v>
      </c>
      <c r="D23" s="53">
        <v>528276.47067821049</v>
      </c>
      <c r="E23" s="8">
        <v>0.4195042546416633</v>
      </c>
      <c r="F23" s="8">
        <v>0.33237412527387256</v>
      </c>
      <c r="G23" s="8">
        <v>0.14874560195623848</v>
      </c>
      <c r="H23" s="8">
        <v>1.7974652809624708E-2</v>
      </c>
      <c r="I23" s="8">
        <v>1.6381617291441063E-2</v>
      </c>
      <c r="J23" s="8">
        <v>1.8394593220688055E-2</v>
      </c>
      <c r="K23" s="8">
        <v>9.2863344000513829E-3</v>
      </c>
      <c r="L23" s="8">
        <v>1.1567973398126603E-2</v>
      </c>
      <c r="M23" s="8">
        <v>2.5770847008294705E-2</v>
      </c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526</v>
      </c>
      <c r="D24" s="53">
        <v>700430.40110399073</v>
      </c>
      <c r="E24" s="8">
        <v>0.49520697039120576</v>
      </c>
      <c r="F24" s="8">
        <v>0.31853991739808285</v>
      </c>
      <c r="G24" s="8">
        <v>0.15019397349073246</v>
      </c>
      <c r="H24" s="8">
        <v>1.9842830549023072E-2</v>
      </c>
      <c r="I24" s="54">
        <v>0</v>
      </c>
      <c r="J24" s="54">
        <v>0</v>
      </c>
      <c r="K24" s="54">
        <v>0</v>
      </c>
      <c r="L24" s="54">
        <v>0</v>
      </c>
      <c r="M24" s="8">
        <v>1.6216308170954753E-2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500</v>
      </c>
      <c r="D25" s="53">
        <v>777632.95644166647</v>
      </c>
      <c r="E25" s="13">
        <v>0.39154110539949388</v>
      </c>
      <c r="F25" s="14">
        <v>0.34058533225619475</v>
      </c>
      <c r="G25" s="8">
        <v>0.17964271987772912</v>
      </c>
      <c r="H25" s="8">
        <v>1.9559077436409469E-2</v>
      </c>
      <c r="I25" s="8">
        <v>3.3858952878768377E-3</v>
      </c>
      <c r="J25" s="8">
        <v>3.1436137262052272E-2</v>
      </c>
      <c r="K25" s="8">
        <v>1.5087898697872162E-2</v>
      </c>
      <c r="L25" s="54">
        <v>0</v>
      </c>
      <c r="M25" s="8">
        <v>1.8761833782372592E-2</v>
      </c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903</v>
      </c>
      <c r="D26" s="53">
        <v>1087340.1474853614</v>
      </c>
      <c r="E26" s="8">
        <v>0.50565258596274076</v>
      </c>
      <c r="F26" s="8">
        <v>0.23660038144464085</v>
      </c>
      <c r="G26" s="8">
        <v>0.10104416332883549</v>
      </c>
      <c r="H26" s="8">
        <v>8.1212134697278152E-4</v>
      </c>
      <c r="I26" s="8">
        <v>3.0852407700319006E-2</v>
      </c>
      <c r="J26" s="8">
        <v>3.2322106511423178E-2</v>
      </c>
      <c r="K26" s="8">
        <v>3.0847154037994869E-3</v>
      </c>
      <c r="L26" s="8">
        <v>2.8059477249444797E-2</v>
      </c>
      <c r="M26" s="8">
        <v>6.1572041051822325E-2</v>
      </c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681</v>
      </c>
      <c r="D27" s="53">
        <v>908424.59703852818</v>
      </c>
      <c r="E27" s="8">
        <v>0.53242232548976842</v>
      </c>
      <c r="F27" s="13">
        <v>0.18762147940604501</v>
      </c>
      <c r="G27" s="8">
        <v>9.6905492814449795E-2</v>
      </c>
      <c r="H27" s="8">
        <v>3.2843741800696082E-3</v>
      </c>
      <c r="I27" s="8">
        <v>3.1594331697585132E-2</v>
      </c>
      <c r="J27" s="8">
        <v>5.7094582829526758E-2</v>
      </c>
      <c r="K27" s="54">
        <v>0</v>
      </c>
      <c r="L27" s="8">
        <v>3.6062517869223362E-2</v>
      </c>
      <c r="M27" s="8">
        <v>5.5014895713331693E-2</v>
      </c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602</v>
      </c>
      <c r="D28" s="53">
        <v>621555.34569267277</v>
      </c>
      <c r="E28" s="13">
        <v>0.40570257102294205</v>
      </c>
      <c r="F28" s="8">
        <v>0.24203477021474448</v>
      </c>
      <c r="G28" s="8">
        <v>0.17993875831588721</v>
      </c>
      <c r="H28" s="8">
        <v>1.4785096300810869E-2</v>
      </c>
      <c r="I28" s="8">
        <v>1.083186589854802E-2</v>
      </c>
      <c r="J28" s="8">
        <v>5.1708527705169455E-2</v>
      </c>
      <c r="K28" s="8">
        <v>1.8241191253528975E-3</v>
      </c>
      <c r="L28" s="8">
        <v>3.6720521724610454E-2</v>
      </c>
      <c r="M28" s="8">
        <v>5.6453769691934053E-2</v>
      </c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826</v>
      </c>
      <c r="D29" s="53">
        <v>812050.65651076823</v>
      </c>
      <c r="E29" s="8">
        <v>0.5077971598749319</v>
      </c>
      <c r="F29" s="8">
        <v>0.23171320461871528</v>
      </c>
      <c r="G29" s="8">
        <v>0.1273733947809364</v>
      </c>
      <c r="H29" s="8">
        <v>9.1865832003509354E-3</v>
      </c>
      <c r="I29" s="8">
        <v>1.7047748614969396E-2</v>
      </c>
      <c r="J29" s="8">
        <v>3.1977097489338024E-2</v>
      </c>
      <c r="K29" s="8">
        <v>5.1948112928713328E-3</v>
      </c>
      <c r="L29" s="8">
        <v>1.4828755998988238E-2</v>
      </c>
      <c r="M29" s="8">
        <v>5.4881244128897437E-2</v>
      </c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1119787.5633905611</v>
      </c>
      <c r="E30" s="8">
        <v>0.47845170574294582</v>
      </c>
      <c r="F30" s="8">
        <v>0.2548950761476203</v>
      </c>
      <c r="G30" s="8">
        <v>0.13416334806705676</v>
      </c>
      <c r="H30" s="8">
        <v>9.9319822384297905E-3</v>
      </c>
      <c r="I30" s="8">
        <v>2.5117678891018499E-2</v>
      </c>
      <c r="J30" s="8">
        <v>3.5365756967941711E-2</v>
      </c>
      <c r="K30" s="8">
        <v>8.6933821886643406E-3</v>
      </c>
      <c r="L30" s="8">
        <v>2.217587941340932E-2</v>
      </c>
      <c r="M30" s="8">
        <v>3.1205190342912522E-2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305</v>
      </c>
      <c r="D31" s="53">
        <v>920434.53647554643</v>
      </c>
      <c r="E31" s="8">
        <v>0.52641146147703111</v>
      </c>
      <c r="F31" s="8">
        <v>0.3168517351684364</v>
      </c>
      <c r="G31" s="8">
        <v>8.3968207950736631E-2</v>
      </c>
      <c r="H31" s="8">
        <v>5.6533370391704148E-3</v>
      </c>
      <c r="I31" s="8">
        <v>1.7576925518028804E-2</v>
      </c>
      <c r="J31" s="8">
        <v>1.4936590957177141E-2</v>
      </c>
      <c r="K31" s="54">
        <v>0</v>
      </c>
      <c r="L31" s="8">
        <v>3.8812785261625681E-3</v>
      </c>
      <c r="M31" s="8">
        <v>3.0720463363255755E-2</v>
      </c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1642</v>
      </c>
      <c r="D32" s="53">
        <v>2264961.7041443144</v>
      </c>
      <c r="E32" s="8">
        <v>0.48501161528946823</v>
      </c>
      <c r="F32" s="8">
        <v>0.28274804591920022</v>
      </c>
      <c r="G32" s="8">
        <v>0.11358216534821772</v>
      </c>
      <c r="H32" s="8">
        <v>9.8745337142913687E-3</v>
      </c>
      <c r="I32" s="8">
        <v>2.2772361925048629E-2</v>
      </c>
      <c r="J32" s="8">
        <v>2.8074925826424357E-2</v>
      </c>
      <c r="K32" s="8">
        <v>5.1152457194890873E-3</v>
      </c>
      <c r="L32" s="8">
        <v>1.3541419248603885E-2</v>
      </c>
      <c r="M32" s="8">
        <v>3.9279687009258116E-2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968</v>
      </c>
      <c r="D33" s="53">
        <v>1208866.397925229</v>
      </c>
      <c r="E33" s="8">
        <v>0.4849853089271921</v>
      </c>
      <c r="F33" s="8">
        <v>0.22769843382026028</v>
      </c>
      <c r="G33" s="8">
        <v>0.15348096258237617</v>
      </c>
      <c r="H33" s="8">
        <v>8.7764228685166656E-3</v>
      </c>
      <c r="I33" s="8">
        <v>1.1004181845751713E-2</v>
      </c>
      <c r="J33" s="8">
        <v>3.9597752123785405E-2</v>
      </c>
      <c r="K33" s="8">
        <v>2.8962228722003414E-3</v>
      </c>
      <c r="L33" s="8">
        <v>2.6966981986112967E-2</v>
      </c>
      <c r="M33" s="8">
        <v>4.4593732973802341E-2</v>
      </c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765</v>
      </c>
      <c r="D34" s="53">
        <v>946418.84226525167</v>
      </c>
      <c r="E34" s="8">
        <v>0.44654182980552698</v>
      </c>
      <c r="F34" s="8">
        <v>0.24832957078566506</v>
      </c>
      <c r="G34" s="8">
        <v>0.14593301781999088</v>
      </c>
      <c r="H34" s="8">
        <v>1.1773874397208757E-2</v>
      </c>
      <c r="I34" s="8">
        <v>7.9501277427436162E-3</v>
      </c>
      <c r="J34" s="14">
        <v>6.4730278589517812E-2</v>
      </c>
      <c r="K34" s="8">
        <v>2.6958584311369211E-3</v>
      </c>
      <c r="L34" s="8">
        <v>2.480985994528493E-2</v>
      </c>
      <c r="M34" s="8">
        <v>4.7235582482924067E-2</v>
      </c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556</v>
      </c>
      <c r="D35" s="53">
        <v>736071.85465588234</v>
      </c>
      <c r="E35" s="8">
        <v>0.50294634220829992</v>
      </c>
      <c r="F35" s="8">
        <v>0.25601564900439122</v>
      </c>
      <c r="G35" s="8">
        <v>0.11944449350154321</v>
      </c>
      <c r="H35" s="8">
        <v>2.9196469627570327E-3</v>
      </c>
      <c r="I35" s="8">
        <v>2.1417914362956026E-2</v>
      </c>
      <c r="J35" s="8">
        <v>3.1012575103175111E-2</v>
      </c>
      <c r="K35" s="8">
        <v>3.4603262855531446E-3</v>
      </c>
      <c r="L35" s="8">
        <v>1.5826898260543457E-2</v>
      </c>
      <c r="M35" s="8">
        <v>4.6956154310779638E-2</v>
      </c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654</v>
      </c>
      <c r="D36" s="53">
        <v>865080.67119773466</v>
      </c>
      <c r="E36" s="8">
        <v>0.51883893309008722</v>
      </c>
      <c r="F36" s="8">
        <v>0.23430769858808509</v>
      </c>
      <c r="G36" s="8">
        <v>0.1310263241750087</v>
      </c>
      <c r="H36" s="8">
        <v>1.4060925981669446E-2</v>
      </c>
      <c r="I36" s="8">
        <v>2.2583701106766611E-2</v>
      </c>
      <c r="J36" s="8">
        <v>1.7471904791940423E-2</v>
      </c>
      <c r="K36" s="8">
        <v>6.6143002809954787E-3</v>
      </c>
      <c r="L36" s="8">
        <v>1.7587945862009683E-2</v>
      </c>
      <c r="M36" s="8">
        <v>3.7508266123435538E-2</v>
      </c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635</v>
      </c>
      <c r="D37" s="53">
        <v>926256.73395068024</v>
      </c>
      <c r="E37" s="8">
        <v>0.47843905575167317</v>
      </c>
      <c r="F37" s="8">
        <v>0.3125545123663212</v>
      </c>
      <c r="G37" s="8">
        <v>0.11164874843931613</v>
      </c>
      <c r="H37" s="8">
        <v>8.1176646998611969E-3</v>
      </c>
      <c r="I37" s="8">
        <v>2.3811017594815995E-2</v>
      </c>
      <c r="J37" s="8">
        <v>1.3228489736896174E-2</v>
      </c>
      <c r="K37" s="8">
        <v>4.6063026459437547E-3</v>
      </c>
      <c r="L37" s="8">
        <v>1.3954046029576369E-2</v>
      </c>
      <c r="M37" s="8">
        <v>3.3640162735595946E-2</v>
      </c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249</v>
      </c>
      <c r="D38" s="53">
        <v>297717.17570857011</v>
      </c>
      <c r="E38" s="8">
        <v>0.46627564937853477</v>
      </c>
      <c r="F38" s="8">
        <v>0.21846267176519713</v>
      </c>
      <c r="G38" s="8">
        <v>0.14962334370623326</v>
      </c>
      <c r="H38" s="8">
        <v>1.153758874045184E-2</v>
      </c>
      <c r="I38" s="54">
        <v>0</v>
      </c>
      <c r="J38" s="8">
        <v>6.4049855186435758E-2</v>
      </c>
      <c r="K38" s="54">
        <v>0</v>
      </c>
      <c r="L38" s="8">
        <v>3.5357582021991782E-2</v>
      </c>
      <c r="M38" s="8">
        <v>5.4693309201156219E-2</v>
      </c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298</v>
      </c>
      <c r="D39" s="53">
        <v>373979.79829377058</v>
      </c>
      <c r="E39" s="8">
        <v>0.46389378321898644</v>
      </c>
      <c r="F39" s="8">
        <v>0.25486365519405046</v>
      </c>
      <c r="G39" s="8">
        <v>0.11307254043028893</v>
      </c>
      <c r="H39" s="8">
        <v>1.0007439314005953E-2</v>
      </c>
      <c r="I39" s="8">
        <v>7.1980133955756873E-3</v>
      </c>
      <c r="J39" s="8">
        <v>6.7982518718991206E-2</v>
      </c>
      <c r="K39" s="8">
        <v>6.822323630709658E-3</v>
      </c>
      <c r="L39" s="8">
        <v>1.8432555572374269E-2</v>
      </c>
      <c r="M39" s="8">
        <v>5.7727170525017885E-2</v>
      </c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221</v>
      </c>
      <c r="D40" s="53">
        <v>277926.71514114569</v>
      </c>
      <c r="E40" s="8">
        <v>0.40843599902050942</v>
      </c>
      <c r="F40" s="8">
        <v>0.2686673601985613</v>
      </c>
      <c r="G40" s="8">
        <v>0.1845143694676869</v>
      </c>
      <c r="H40" s="8">
        <v>1.4268142965621327E-2</v>
      </c>
      <c r="I40" s="8">
        <v>1.7386738420957316E-2</v>
      </c>
      <c r="J40" s="8">
        <v>6.0336498004529913E-2</v>
      </c>
      <c r="K40" s="54">
        <v>0</v>
      </c>
      <c r="L40" s="8">
        <v>2.1806309798735896E-2</v>
      </c>
      <c r="M40" s="8">
        <v>2.4584582123397945E-2</v>
      </c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275</v>
      </c>
      <c r="D41" s="53">
        <v>367908.82520947565</v>
      </c>
      <c r="E41" s="8">
        <v>0.52742288246606217</v>
      </c>
      <c r="F41" s="8">
        <v>0.25987836981397294</v>
      </c>
      <c r="G41" s="8">
        <v>9.8395416748190023E-2</v>
      </c>
      <c r="H41" s="54">
        <v>0</v>
      </c>
      <c r="I41" s="8">
        <v>2.2308762694381569E-2</v>
      </c>
      <c r="J41" s="8">
        <v>3.0122858923744479E-2</v>
      </c>
      <c r="K41" s="8">
        <v>3.0817173056335123E-3</v>
      </c>
      <c r="L41" s="8">
        <v>3.0471763105010142E-3</v>
      </c>
      <c r="M41" s="8">
        <v>5.5742815737514946E-2</v>
      </c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278</v>
      </c>
      <c r="D42" s="53">
        <v>364958.18256816966</v>
      </c>
      <c r="E42" s="8">
        <v>0.47390708088708039</v>
      </c>
      <c r="F42" s="8">
        <v>0.25436987655603249</v>
      </c>
      <c r="G42" s="8">
        <v>0.14171264037525597</v>
      </c>
      <c r="H42" s="8">
        <v>5.8885375296813987E-3</v>
      </c>
      <c r="I42" s="8">
        <v>2.0707943085570783E-2</v>
      </c>
      <c r="J42" s="8">
        <v>3.2181818619916876E-2</v>
      </c>
      <c r="K42" s="8">
        <v>3.8723828117329263E-3</v>
      </c>
      <c r="L42" s="8">
        <v>2.8848925171088571E-2</v>
      </c>
      <c r="M42" s="8">
        <v>3.8510794963641334E-2</v>
      </c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290</v>
      </c>
      <c r="D43" s="53">
        <v>389007.36101511226</v>
      </c>
      <c r="E43" s="8">
        <v>0.48830963669877592</v>
      </c>
      <c r="F43" s="8">
        <v>0.24723290321965533</v>
      </c>
      <c r="G43" s="8">
        <v>0.14762599322127309</v>
      </c>
      <c r="H43" s="8">
        <v>9.7999687377828913E-3</v>
      </c>
      <c r="I43" s="8">
        <v>7.7011211022972245E-3</v>
      </c>
      <c r="J43" s="8">
        <v>1.820648401334864E-2</v>
      </c>
      <c r="K43" s="8">
        <v>9.7069890642633282E-3</v>
      </c>
      <c r="L43" s="8">
        <v>1.7894282104184395E-2</v>
      </c>
      <c r="M43" s="8">
        <v>5.3522621838420645E-2</v>
      </c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234</v>
      </c>
      <c r="D44" s="53">
        <v>306445.63704529603</v>
      </c>
      <c r="E44" s="8">
        <v>0.54080156849162653</v>
      </c>
      <c r="F44" s="8">
        <v>0.2089630674712917</v>
      </c>
      <c r="G44" s="8">
        <v>0.12806155330073185</v>
      </c>
      <c r="H44" s="8">
        <v>1.8455359472888545E-2</v>
      </c>
      <c r="I44" s="8">
        <v>4.1798859021804205E-2</v>
      </c>
      <c r="J44" s="8">
        <v>1.587271035285023E-2</v>
      </c>
      <c r="K44" s="8">
        <v>2.9429975803453396E-3</v>
      </c>
      <c r="L44" s="8">
        <v>1.9426151633240036E-2</v>
      </c>
      <c r="M44" s="8">
        <v>2.3677732675221486E-2</v>
      </c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335162.73403115576</v>
      </c>
      <c r="E45" s="8">
        <v>0.49182883219847606</v>
      </c>
      <c r="F45" s="8">
        <v>0.28287539765222819</v>
      </c>
      <c r="G45" s="8">
        <v>0.11892028613203949</v>
      </c>
      <c r="H45" s="8">
        <v>8.0438862822645001E-3</v>
      </c>
      <c r="I45" s="8">
        <v>2.1566491733782979E-2</v>
      </c>
      <c r="J45" s="8">
        <v>1.8136590451796102E-2</v>
      </c>
      <c r="K45" s="8">
        <v>3.1147387611015491E-3</v>
      </c>
      <c r="L45" s="8">
        <v>2.1580951801051556E-2</v>
      </c>
      <c r="M45" s="8">
        <v>3.3932824987259018E-2</v>
      </c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277</v>
      </c>
      <c r="D46" s="53">
        <v>381555.93573144625</v>
      </c>
      <c r="E46" s="8">
        <v>0.4844733045855209</v>
      </c>
      <c r="F46" s="8">
        <v>0.27770162383757996</v>
      </c>
      <c r="G46" s="8">
        <v>0.12475416524983142</v>
      </c>
      <c r="H46" s="8">
        <v>8.3536323435192752E-3</v>
      </c>
      <c r="I46" s="8">
        <v>3.4464069183434386E-2</v>
      </c>
      <c r="J46" s="8">
        <v>2.1332927381059356E-2</v>
      </c>
      <c r="K46" s="8">
        <v>1.118215822338366E-2</v>
      </c>
      <c r="L46" s="8">
        <v>5.3579177318602038E-3</v>
      </c>
      <c r="M46" s="8">
        <v>3.2380201463810175E-2</v>
      </c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229</v>
      </c>
      <c r="D47" s="53">
        <v>379165.73732540268</v>
      </c>
      <c r="E47" s="8">
        <v>0.49217591633536556</v>
      </c>
      <c r="F47" s="8">
        <v>0.34607965825302167</v>
      </c>
      <c r="G47" s="8">
        <v>8.6067646719862001E-2</v>
      </c>
      <c r="H47" s="8">
        <v>1.1424195701772298E-2</v>
      </c>
      <c r="I47" s="8">
        <v>1.4264773663939894E-2</v>
      </c>
      <c r="J47" s="8">
        <v>3.1716773411162515E-3</v>
      </c>
      <c r="K47" s="54">
        <v>0</v>
      </c>
      <c r="L47" s="8">
        <v>1.5688332391072691E-2</v>
      </c>
      <c r="M47" s="8">
        <v>3.1127799593850643E-2</v>
      </c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684</v>
      </c>
      <c r="D48" s="53">
        <v>856414.8195003015</v>
      </c>
      <c r="E48" s="13">
        <v>0.27082383220528539</v>
      </c>
      <c r="F48" s="8">
        <v>0.23786787678367172</v>
      </c>
      <c r="G48" s="14">
        <v>0.1803064008549071</v>
      </c>
      <c r="H48" s="8">
        <v>8.7335141699376919E-3</v>
      </c>
      <c r="I48" s="8">
        <v>2.3235022243087024E-2</v>
      </c>
      <c r="J48" s="8">
        <v>5.7594094186717862E-2</v>
      </c>
      <c r="K48" s="8">
        <v>7.996897216199908E-3</v>
      </c>
      <c r="L48" s="14">
        <v>6.9778543617295491E-2</v>
      </c>
      <c r="M48" s="14">
        <v>0.14366381872289574</v>
      </c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1926</v>
      </c>
      <c r="D49" s="53">
        <v>2617413.2825692473</v>
      </c>
      <c r="E49" s="14">
        <v>0.55508147851403811</v>
      </c>
      <c r="F49" s="8">
        <v>0.27200782979701166</v>
      </c>
      <c r="G49" s="8">
        <v>0.110177541067789</v>
      </c>
      <c r="H49" s="8">
        <v>9.7407056872605997E-3</v>
      </c>
      <c r="I49" s="8">
        <v>1.7185782720023461E-2</v>
      </c>
      <c r="J49" s="8">
        <v>2.3738164872904338E-2</v>
      </c>
      <c r="K49" s="8">
        <v>3.147504806338942E-3</v>
      </c>
      <c r="L49" s="13">
        <v>1.3413607933826521E-3</v>
      </c>
      <c r="M49" s="13">
        <v>7.5796317412501913E-3</v>
      </c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601</v>
      </c>
      <c r="D50" s="53">
        <v>698292.66120872262</v>
      </c>
      <c r="E50" s="8">
        <v>0.4237070000372663</v>
      </c>
      <c r="F50" s="8">
        <v>0.24309839142837761</v>
      </c>
      <c r="G50" s="8">
        <v>0.16954729910897887</v>
      </c>
      <c r="H50" s="8">
        <v>7.2222071002927147E-3</v>
      </c>
      <c r="I50" s="8">
        <v>1.3606762559490422E-2</v>
      </c>
      <c r="J50" s="8">
        <v>5.1125458383208942E-2</v>
      </c>
      <c r="K50" s="8">
        <v>5.0138669724025357E-3</v>
      </c>
      <c r="L50" s="8">
        <v>3.142695806905707E-2</v>
      </c>
      <c r="M50" s="8">
        <v>5.5252056340924255E-2</v>
      </c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2009</v>
      </c>
      <c r="D51" s="53">
        <v>2775535.4408608242</v>
      </c>
      <c r="E51" s="8">
        <v>0.50042369089177385</v>
      </c>
      <c r="F51" s="8">
        <v>0.26874694077648542</v>
      </c>
      <c r="G51" s="8">
        <v>0.1168796455282808</v>
      </c>
      <c r="H51" s="8">
        <v>1.0063553425337395E-2</v>
      </c>
      <c r="I51" s="8">
        <v>1.9952766622882583E-2</v>
      </c>
      <c r="J51" s="8">
        <v>2.7294370057093353E-2</v>
      </c>
      <c r="K51" s="8">
        <v>4.1742704817840839E-3</v>
      </c>
      <c r="L51" s="8">
        <v>1.4889040724251663E-2</v>
      </c>
      <c r="M51" s="8">
        <v>3.7575721492109693E-2</v>
      </c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596</v>
      </c>
      <c r="D52" s="53">
        <v>705862.6618673224</v>
      </c>
      <c r="E52" s="8">
        <v>0.45410300818344751</v>
      </c>
      <c r="F52" s="8">
        <v>0.22006581579749093</v>
      </c>
      <c r="G52" s="8">
        <v>0.17778398198733336</v>
      </c>
      <c r="H52" s="8">
        <v>4.4993336507377418E-3</v>
      </c>
      <c r="I52" s="8">
        <v>5.3296892490415958E-3</v>
      </c>
      <c r="J52" s="8">
        <v>4.6932422561923273E-2</v>
      </c>
      <c r="K52" s="8">
        <v>4.9600959226875517E-3</v>
      </c>
      <c r="L52" s="8">
        <v>3.2588553462287499E-2</v>
      </c>
      <c r="M52" s="8">
        <v>5.373709918504934E-2</v>
      </c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2014</v>
      </c>
      <c r="D53" s="53">
        <v>2767965.4402022241</v>
      </c>
      <c r="E53" s="8">
        <v>0.49288217266444212</v>
      </c>
      <c r="F53" s="8">
        <v>0.27469065468309167</v>
      </c>
      <c r="G53" s="8">
        <v>0.11463515902439184</v>
      </c>
      <c r="H53" s="8">
        <v>1.0765687804024088E-2</v>
      </c>
      <c r="I53" s="8">
        <v>2.2080869874740158E-2</v>
      </c>
      <c r="J53" s="8">
        <v>2.8298467157233026E-2</v>
      </c>
      <c r="K53" s="8">
        <v>4.1856865312178415E-3</v>
      </c>
      <c r="L53" s="8">
        <v>1.4547591785712371E-2</v>
      </c>
      <c r="M53" s="8">
        <v>3.7913710475146044E-2</v>
      </c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2468</v>
      </c>
      <c r="D54" s="53">
        <v>3270304.3893731614</v>
      </c>
      <c r="E54" s="8">
        <v>0.4848120808956991</v>
      </c>
      <c r="F54" s="8">
        <v>0.25708126284156374</v>
      </c>
      <c r="G54" s="8">
        <v>0.13043195897402468</v>
      </c>
      <c r="H54" s="8">
        <v>9.1556113708425677E-3</v>
      </c>
      <c r="I54" s="8">
        <v>1.9839472299266147E-2</v>
      </c>
      <c r="J54" s="8">
        <v>3.3771318345421374E-2</v>
      </c>
      <c r="K54" s="8">
        <v>3.1251009913700022E-3</v>
      </c>
      <c r="L54" s="8">
        <v>1.9346906850602003E-2</v>
      </c>
      <c r="M54" s="8">
        <v>4.2436287431211035E-2</v>
      </c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142</v>
      </c>
      <c r="D55" s="53">
        <v>203523.71269637995</v>
      </c>
      <c r="E55" s="8">
        <v>0.4880615661681279</v>
      </c>
      <c r="F55" s="8">
        <v>0.36819542128524352</v>
      </c>
      <c r="G55" s="8">
        <v>7.9818832960733152E-2</v>
      </c>
      <c r="H55" s="8">
        <v>1.4904048846377464E-2</v>
      </c>
      <c r="I55" s="54">
        <v>0</v>
      </c>
      <c r="J55" s="8">
        <v>4.9848402722657585E-3</v>
      </c>
      <c r="K55" s="8">
        <v>2.391343307983607E-2</v>
      </c>
      <c r="L55" s="54">
        <v>0</v>
      </c>
      <c r="M55" s="8">
        <v>2.012185738741603E-2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152</v>
      </c>
      <c r="D56" s="53">
        <v>198784.81189991577</v>
      </c>
      <c r="E56" s="8">
        <v>0.53845553130648882</v>
      </c>
      <c r="F56" s="8">
        <v>0.23388602460490759</v>
      </c>
      <c r="G56" s="8">
        <v>0.13846433010596346</v>
      </c>
      <c r="H56" s="54">
        <v>0</v>
      </c>
      <c r="I56" s="8">
        <v>1.3705959522524363E-2</v>
      </c>
      <c r="J56" s="8">
        <v>1.6835825854757784E-2</v>
      </c>
      <c r="K56" s="54">
        <v>0</v>
      </c>
      <c r="L56" s="8">
        <v>2.7490455851370613E-2</v>
      </c>
      <c r="M56" s="8">
        <v>3.116187275398696E-2</v>
      </c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1857</v>
      </c>
      <c r="D57" s="53">
        <v>2576750.6289609084</v>
      </c>
      <c r="E57" s="8">
        <v>0.49748970412639809</v>
      </c>
      <c r="F57" s="8">
        <v>0.27143630488721426</v>
      </c>
      <c r="G57" s="8">
        <v>0.11521448343790663</v>
      </c>
      <c r="H57" s="8">
        <v>1.0839911662031474E-2</v>
      </c>
      <c r="I57" s="8">
        <v>2.0434679913390055E-2</v>
      </c>
      <c r="J57" s="8">
        <v>2.8101200069529056E-2</v>
      </c>
      <c r="K57" s="8">
        <v>4.4962968211646375E-3</v>
      </c>
      <c r="L57" s="8">
        <v>1.3916897782842063E-2</v>
      </c>
      <c r="M57" s="8">
        <v>3.8070521299523104E-2</v>
      </c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157</v>
      </c>
      <c r="D58" s="53">
        <v>191214.81124131611</v>
      </c>
      <c r="E58" s="8">
        <v>0.43079252848113725</v>
      </c>
      <c r="F58" s="8">
        <v>0.31854524852416521</v>
      </c>
      <c r="G58" s="8">
        <v>0.10682836551710066</v>
      </c>
      <c r="H58" s="8">
        <v>9.7654704486694072E-3</v>
      </c>
      <c r="I58" s="8">
        <v>4.4264407806562517E-2</v>
      </c>
      <c r="J58" s="8">
        <v>3.0956776359405698E-2</v>
      </c>
      <c r="K58" s="54">
        <v>0</v>
      </c>
      <c r="L58" s="8">
        <v>2.3046625715291067E-2</v>
      </c>
      <c r="M58" s="8">
        <v>3.5800577147667691E-2</v>
      </c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444</v>
      </c>
      <c r="D59" s="53">
        <v>507077.84996740584</v>
      </c>
      <c r="E59" s="8">
        <v>0.42103510659126736</v>
      </c>
      <c r="F59" s="8">
        <v>0.21464801336660913</v>
      </c>
      <c r="G59" s="14">
        <v>0.19319808379381295</v>
      </c>
      <c r="H59" s="8">
        <v>6.2631637874600568E-3</v>
      </c>
      <c r="I59" s="8">
        <v>2.046021246496913E-3</v>
      </c>
      <c r="J59" s="8">
        <v>5.8730899493317758E-2</v>
      </c>
      <c r="K59" s="8">
        <v>6.9045542244263606E-3</v>
      </c>
      <c r="L59" s="8">
        <v>3.4587111227527473E-2</v>
      </c>
      <c r="M59" s="8">
        <v>6.2587046269082375E-2</v>
      </c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441</v>
      </c>
      <c r="D60" s="53">
        <v>503222.24898712459</v>
      </c>
      <c r="E60" s="8">
        <v>0.42426100404109901</v>
      </c>
      <c r="F60" s="8">
        <v>0.21044963387278912</v>
      </c>
      <c r="G60" s="14">
        <v>0.19467833376837829</v>
      </c>
      <c r="H60" s="8">
        <v>4.4923007942138356E-3</v>
      </c>
      <c r="I60" s="8">
        <v>2.0616975039349492E-3</v>
      </c>
      <c r="J60" s="8">
        <v>5.9180885387453037E-2</v>
      </c>
      <c r="K60" s="8">
        <v>6.9574557129628576E-3</v>
      </c>
      <c r="L60" s="8">
        <v>3.4852111632860033E-2</v>
      </c>
      <c r="M60" s="8">
        <v>6.3066577286309239E-2</v>
      </c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2169</v>
      </c>
      <c r="D61" s="53">
        <v>2970605.853082418</v>
      </c>
      <c r="E61" s="8">
        <v>0.49529209673087216</v>
      </c>
      <c r="F61" s="8">
        <v>0.27259339792181231</v>
      </c>
      <c r="G61" s="8">
        <v>0.11608095495696755</v>
      </c>
      <c r="H61" s="8">
        <v>1.033941869744277E-2</v>
      </c>
      <c r="I61" s="8">
        <v>2.1491784654712565E-2</v>
      </c>
      <c r="J61" s="8">
        <v>2.7494689506817722E-2</v>
      </c>
      <c r="K61" s="8">
        <v>3.9001591712037433E-3</v>
      </c>
      <c r="L61" s="8">
        <v>1.5394811246677511E-2</v>
      </c>
      <c r="M61" s="8">
        <v>3.7412687113494429E-2</v>
      </c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1822</v>
      </c>
      <c r="D62" s="53">
        <v>2385839.2071266258</v>
      </c>
      <c r="E62" s="13">
        <v>0.42479726296440029</v>
      </c>
      <c r="F62" s="8">
        <v>0.26317117608382889</v>
      </c>
      <c r="G62" s="8">
        <v>0.14620825564944068</v>
      </c>
      <c r="H62" s="8">
        <v>9.2336261516500501E-3</v>
      </c>
      <c r="I62" s="8">
        <v>2.662678767547675E-2</v>
      </c>
      <c r="J62" s="8">
        <v>4.2667423902624686E-2</v>
      </c>
      <c r="K62" s="8">
        <v>5.7312011383726146E-3</v>
      </c>
      <c r="L62" s="8">
        <v>2.6519085697529747E-2</v>
      </c>
      <c r="M62" s="8">
        <v>5.5045180736674172E-2</v>
      </c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788</v>
      </c>
      <c r="D63" s="53">
        <v>1087988.8949429258</v>
      </c>
      <c r="E63" s="14">
        <v>0.61702579521270018</v>
      </c>
      <c r="F63" s="8">
        <v>0.26451223232642818</v>
      </c>
      <c r="G63" s="13">
        <v>8.6368385630861008E-2</v>
      </c>
      <c r="H63" s="8">
        <v>1.0059860135706563E-2</v>
      </c>
      <c r="I63" s="13">
        <v>1.2443871012303767E-3</v>
      </c>
      <c r="J63" s="13">
        <v>8.8782257339978226E-3</v>
      </c>
      <c r="K63" s="8">
        <v>1.2989634358836033E-3</v>
      </c>
      <c r="L63" s="54">
        <v>0</v>
      </c>
      <c r="M63" s="13">
        <v>1.0612150423191292E-2</v>
      </c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0</v>
      </c>
      <c r="D64" s="53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0.48500246087063315</v>
      </c>
      <c r="F65" s="8">
        <v>0.26359118946865262</v>
      </c>
      <c r="G65" s="8">
        <v>0.12746665067012281</v>
      </c>
      <c r="H65" s="8">
        <v>9.4923992897746768E-3</v>
      </c>
      <c r="I65" s="8">
        <v>1.8677122596965655E-2</v>
      </c>
      <c r="J65" s="8">
        <v>3.2084783859327733E-2</v>
      </c>
      <c r="K65" s="8">
        <v>4.3430422374809794E-3</v>
      </c>
      <c r="L65" s="8">
        <v>1.8213415441202755E-2</v>
      </c>
      <c r="M65" s="8">
        <v>4.112893556584063E-2</v>
      </c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1921</v>
      </c>
      <c r="D66" s="53">
        <v>2451293.6170829982</v>
      </c>
      <c r="E66" s="8">
        <v>0.46894532295231611</v>
      </c>
      <c r="F66" s="8">
        <v>0.26834858190081523</v>
      </c>
      <c r="G66" s="8">
        <v>0.12248138272563872</v>
      </c>
      <c r="H66" s="8">
        <v>9.6983593416714014E-3</v>
      </c>
      <c r="I66" s="8">
        <v>2.5793194809214312E-2</v>
      </c>
      <c r="J66" s="8">
        <v>3.4398328971873157E-2</v>
      </c>
      <c r="K66" s="8">
        <v>4.0734693386786005E-3</v>
      </c>
      <c r="L66" s="8">
        <v>2.0621018500405007E-2</v>
      </c>
      <c r="M66" s="8">
        <v>4.5640341459388105E-2</v>
      </c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689</v>
      </c>
      <c r="D67" s="53">
        <v>1022534.4849865466</v>
      </c>
      <c r="E67" s="8">
        <v>0.52349579314031236</v>
      </c>
      <c r="F67" s="8">
        <v>0.25218642427574578</v>
      </c>
      <c r="G67" s="8">
        <v>0.13941769552111632</v>
      </c>
      <c r="H67" s="8">
        <v>8.9986569583410149E-3</v>
      </c>
      <c r="I67" s="13">
        <v>1.6179596555648047E-3</v>
      </c>
      <c r="J67" s="8">
        <v>2.6538586199998021E-2</v>
      </c>
      <c r="K67" s="8">
        <v>4.9892818859966059E-3</v>
      </c>
      <c r="L67" s="8">
        <v>1.2441735269878523E-2</v>
      </c>
      <c r="M67" s="8">
        <v>3.0313867093045475E-2</v>
      </c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846</v>
      </c>
      <c r="D68" s="53">
        <v>1126304.4768375927</v>
      </c>
      <c r="E68" s="8">
        <v>0.49531492366298496</v>
      </c>
      <c r="F68" s="14">
        <v>0.33009984739448556</v>
      </c>
      <c r="G68" s="8">
        <v>0.11544917606050557</v>
      </c>
      <c r="H68" s="8">
        <v>1.3302434641592073E-2</v>
      </c>
      <c r="I68" s="8">
        <v>8.3094210120370805E-3</v>
      </c>
      <c r="J68" s="13">
        <v>4.3044956633457873E-3</v>
      </c>
      <c r="K68" s="54">
        <v>0</v>
      </c>
      <c r="L68" s="8">
        <v>1.6653658766837547E-2</v>
      </c>
      <c r="M68" s="13">
        <v>1.6566042798209717E-2</v>
      </c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264</v>
      </c>
      <c r="D69" s="53">
        <v>354802.17162301665</v>
      </c>
      <c r="E69" s="13">
        <v>0.23291639454935201</v>
      </c>
      <c r="F69" s="8">
        <v>0.32846760356175919</v>
      </c>
      <c r="G69" s="8">
        <v>0.11814706841740913</v>
      </c>
      <c r="H69" s="54">
        <v>0</v>
      </c>
      <c r="I69" s="14">
        <v>0.12121794788084284</v>
      </c>
      <c r="J69" s="8">
        <v>3.8207557320615912E-2</v>
      </c>
      <c r="K69" s="8">
        <v>7.2941301967164281E-3</v>
      </c>
      <c r="L69" s="14">
        <v>0.1055724224230033</v>
      </c>
      <c r="M69" s="8">
        <v>4.8176875650302035E-2</v>
      </c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250</v>
      </c>
      <c r="D70" s="53">
        <v>315866.9141446749</v>
      </c>
      <c r="E70" s="8">
        <v>0.50033640162670534</v>
      </c>
      <c r="F70" s="8">
        <v>0.21902804391922281</v>
      </c>
      <c r="G70" s="8">
        <v>6.6069052308567272E-2</v>
      </c>
      <c r="H70" s="8">
        <v>6.0137237450883178E-3</v>
      </c>
      <c r="I70" s="54">
        <v>0</v>
      </c>
      <c r="J70" s="8">
        <v>5.4183980633382992E-2</v>
      </c>
      <c r="K70" s="8">
        <v>9.465244229060121E-3</v>
      </c>
      <c r="L70" s="54">
        <v>0</v>
      </c>
      <c r="M70" s="14">
        <v>0.14490355353797174</v>
      </c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234</v>
      </c>
      <c r="D71" s="53">
        <v>315560.9066286895</v>
      </c>
      <c r="E71" s="13">
        <v>0.3441348222780381</v>
      </c>
      <c r="F71" s="13">
        <v>0.14061007469340855</v>
      </c>
      <c r="G71" s="14">
        <v>0.23424458429398573</v>
      </c>
      <c r="H71" s="54">
        <v>0</v>
      </c>
      <c r="I71" s="54">
        <v>0</v>
      </c>
      <c r="J71" s="14">
        <v>0.17920735918754085</v>
      </c>
      <c r="K71" s="8">
        <v>2.6541502079005238E-2</v>
      </c>
      <c r="L71" s="54">
        <v>0</v>
      </c>
      <c r="M71" s="8">
        <v>7.5261657468019438E-2</v>
      </c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312</v>
      </c>
      <c r="D72" s="53">
        <v>409246.10649856989</v>
      </c>
      <c r="E72" s="8">
        <v>0.48792151462480549</v>
      </c>
      <c r="F72" s="14">
        <v>0.40994262447461571</v>
      </c>
      <c r="G72" s="8">
        <v>9.9312318718421291E-2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13">
        <v>2.8235421821581181E-3</v>
      </c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350</v>
      </c>
      <c r="D73" s="53">
        <v>476637.79617075302</v>
      </c>
      <c r="E73" s="8">
        <v>0.53436874630693865</v>
      </c>
      <c r="F73" s="8">
        <v>0.23389049348047825</v>
      </c>
      <c r="G73" s="8">
        <v>0.13285383448804175</v>
      </c>
      <c r="H73" s="8">
        <v>1.0866157007481477E-2</v>
      </c>
      <c r="I73" s="8">
        <v>2.6254284091771645E-2</v>
      </c>
      <c r="J73" s="13">
        <v>2.1595738019346915E-3</v>
      </c>
      <c r="K73" s="54">
        <v>0</v>
      </c>
      <c r="L73" s="8">
        <v>1.0528608186757915E-2</v>
      </c>
      <c r="M73" s="8">
        <v>4.9078302636595454E-2</v>
      </c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354</v>
      </c>
      <c r="D74" s="53">
        <v>475409.73016625148</v>
      </c>
      <c r="E74" s="14">
        <v>0.68001339816381323</v>
      </c>
      <c r="F74" s="13">
        <v>7.2639024740982064E-2</v>
      </c>
      <c r="G74" s="8">
        <v>0.15164534631607118</v>
      </c>
      <c r="H74" s="8">
        <v>2.2956228145839842E-2</v>
      </c>
      <c r="I74" s="54">
        <v>0</v>
      </c>
      <c r="J74" s="8">
        <v>3.8614331202062396E-2</v>
      </c>
      <c r="K74" s="8">
        <v>2.3848712417956774E-3</v>
      </c>
      <c r="L74" s="8">
        <v>4.285832826190706E-3</v>
      </c>
      <c r="M74" s="8">
        <v>2.7460967363245558E-2</v>
      </c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M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24" display="Vissza" xr:uid="{71481A3F-9C5A-4E02-8BD8-CCFF32C76D99}"/>
  </hyperlinks>
  <pageMargins left="0.75" right="0.75" top="1" bottom="1" header="0.5" footer="0.5"/>
  <pageSetup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4168A-302E-4AEE-8722-D2908BF140E0}">
  <sheetPr codeName="Munka1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6" width="12.285156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131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0.67245203954466548</v>
      </c>
      <c r="F4" s="8">
        <v>0.32754796045533591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0.55932360809289683</v>
      </c>
      <c r="F5" s="14">
        <v>0.44067639190710783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0.67712943351388044</v>
      </c>
      <c r="F6" s="8">
        <v>0.32287056648611751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4">
        <v>0.76930489329666785</v>
      </c>
      <c r="F7" s="13">
        <v>0.23069510670333165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0.79309230240907203</v>
      </c>
      <c r="F8" s="13">
        <v>0.20690769759092653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0.63176210468826521</v>
      </c>
      <c r="F9" s="8">
        <v>0.36823789531173501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4">
        <v>0.78384643456853154</v>
      </c>
      <c r="F10" s="13">
        <v>0.2161535654314691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0.63140507282291736</v>
      </c>
      <c r="F11" s="8">
        <v>0.36859492717708137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0.75241146233028999</v>
      </c>
      <c r="F12" s="13">
        <v>0.24758853766970926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4">
        <v>0.78647602806344774</v>
      </c>
      <c r="F13" s="13">
        <v>0.21352397193655206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3">
        <v>0.53312210836678164</v>
      </c>
      <c r="F14" s="14">
        <v>0.46687789163321947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0.48900523851727817</v>
      </c>
      <c r="F15" s="14">
        <v>0.51099476148272116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0.67388338124424008</v>
      </c>
      <c r="F16" s="8">
        <v>0.3261166187557602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14">
        <v>0.77098274041444848</v>
      </c>
      <c r="F17" s="13">
        <v>0.22901725958555125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14">
        <v>0.74974345061603076</v>
      </c>
      <c r="F18" s="13">
        <v>0.25025654938396757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0.6751041253824307</v>
      </c>
      <c r="F19" s="8">
        <v>0.32489587461757019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3">
        <v>0.57372755517139096</v>
      </c>
      <c r="F20" s="14">
        <v>0.4262724448286091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13">
        <v>0.27234945223473517</v>
      </c>
      <c r="F21" s="14">
        <v>0.72765054776526494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0.67970660123372573</v>
      </c>
      <c r="F22" s="8">
        <v>0.32029339876627644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0.63667331040985808</v>
      </c>
      <c r="F23" s="8">
        <v>0.36332668959014147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14">
        <v>0.76018660045598496</v>
      </c>
      <c r="F24" s="13">
        <v>0.23981339954401298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4">
        <v>0.76626783455469361</v>
      </c>
      <c r="F25" s="13">
        <v>0.23373216544530651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0.65797201294850727</v>
      </c>
      <c r="F26" s="8">
        <v>0.3420279870514934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3">
        <v>0.55083998742178042</v>
      </c>
      <c r="F27" s="14">
        <v>0.44916001257821969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0.47205346447243707</v>
      </c>
      <c r="F28" s="14">
        <v>0.52794653552756066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0.6637343892793125</v>
      </c>
      <c r="F29" s="8">
        <v>0.33626561072068706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14">
        <v>0.74259491545281864</v>
      </c>
      <c r="F30" s="13">
        <v>0.25740508454718242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0.7386604150815036</v>
      </c>
      <c r="F31" s="8">
        <v>0.26133958491849679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0.74486176854329356</v>
      </c>
      <c r="F32" s="13">
        <v>0.2551382314567045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0.53564007005282266</v>
      </c>
      <c r="F33" s="14">
        <v>0.46435992994717845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0.56760200601488453</v>
      </c>
      <c r="F34" s="14">
        <v>0.43239799398511475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0.69366783563678214</v>
      </c>
      <c r="F35" s="8">
        <v>0.30633216436321786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0.7325922088525969</v>
      </c>
      <c r="F36" s="8">
        <v>0.26740779114740221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0.70844259370238527</v>
      </c>
      <c r="F37" s="8">
        <v>0.29155740629761456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3">
        <v>0.49634793135033439</v>
      </c>
      <c r="F38" s="14">
        <v>0.50365206864966583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0.62975923350592522</v>
      </c>
      <c r="F39" s="8">
        <v>0.37024076649407478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13">
        <v>0.56947991425212308</v>
      </c>
      <c r="F40" s="14">
        <v>0.43052008574787853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0.68256762999429466</v>
      </c>
      <c r="F41" s="8">
        <v>0.3174323700057059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0.70397517426382261</v>
      </c>
      <c r="F42" s="8">
        <v>0.29602482573617872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0.72153687555206447</v>
      </c>
      <c r="F43" s="8">
        <v>0.27846312444793636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0.72944819535484795</v>
      </c>
      <c r="F44" s="8">
        <v>0.27055180464515249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0.7516736520292564</v>
      </c>
      <c r="F45" s="8">
        <v>0.24832634797074393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0.72640794583776269</v>
      </c>
      <c r="F46" s="8">
        <v>0.2735920541622372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0.68021240971141839</v>
      </c>
      <c r="F47" s="8">
        <v>0.31978759028858139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54">
        <v>0</v>
      </c>
      <c r="F48" s="14">
        <v>1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4">
        <v>0.9972089889482787</v>
      </c>
      <c r="F49" s="13">
        <v>2.7910110517213806E-3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0.23711339263806672</v>
      </c>
      <c r="F50" s="14">
        <v>0.76288660736193381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4">
        <v>0.8063525838012735</v>
      </c>
      <c r="F51" s="13">
        <v>0.19364741619872863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0.40008265830463097</v>
      </c>
      <c r="F52" s="14">
        <v>0.59991734169536726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4">
        <v>0.74445458934615838</v>
      </c>
      <c r="F53" s="13">
        <v>0.25554541065384401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0.66404978763481681</v>
      </c>
      <c r="F54" s="8">
        <v>0.33595021236518496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0.80484890387600383</v>
      </c>
      <c r="F55" s="13">
        <v>0.19515109612399617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4">
        <v>0.83910056723714432</v>
      </c>
      <c r="F56" s="13">
        <v>0.16089943276285568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0.80391789367971755</v>
      </c>
      <c r="F57" s="13">
        <v>0.196082106320282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3">
        <v>0.2090986445956747</v>
      </c>
      <c r="F58" s="14">
        <v>0.79090135540432638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0.25129777919510771</v>
      </c>
      <c r="F59" s="14">
        <v>0.74870222080489024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0.25543270917489275</v>
      </c>
      <c r="F60" s="14">
        <v>0.74456729082510553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4">
        <v>0.74814927741388326</v>
      </c>
      <c r="F61" s="13">
        <v>0.25185072258612001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13">
        <v>0.56663067519804544</v>
      </c>
      <c r="F62" s="14">
        <v>0.43336932480195478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14">
        <v>0.94241783632365594</v>
      </c>
      <c r="F63" s="13">
        <v>5.7582163676343896E-2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13">
        <v>0.16153899420072451</v>
      </c>
      <c r="F64" s="14">
        <v>0.83846100579927463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14">
        <v>0.75129404418115375</v>
      </c>
      <c r="F65" s="13">
        <v>0.24870595581884905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0.62609181169573747</v>
      </c>
      <c r="F66" s="14">
        <v>0.37390818830426176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0.78152204583970653</v>
      </c>
      <c r="F67" s="13">
        <v>0.21847795416029409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14">
        <v>0.7305542481355185</v>
      </c>
      <c r="F68" s="13">
        <v>0.26944575186448178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13">
        <v>0.49101190231977859</v>
      </c>
      <c r="F69" s="14">
        <v>0.50898809768022157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13">
        <v>0.5119658432401758</v>
      </c>
      <c r="F70" s="14">
        <v>0.48803415675982459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0.58911552493673547</v>
      </c>
      <c r="F71" s="8">
        <v>0.41088447506326209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14">
        <v>0.78594122497648788</v>
      </c>
      <c r="F72" s="13">
        <v>0.21405877502351311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0.65136528923845616</v>
      </c>
      <c r="F73" s="8">
        <v>0.34863471076154373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14">
        <v>0.78553424578051034</v>
      </c>
      <c r="F74" s="13">
        <v>0.21446575421948993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26" display="Vissza" xr:uid="{3DF09129-0979-4D82-B07A-6F206F221835}"/>
  </hyperlinks>
  <pageMargins left="0.75" right="0.75" top="1" bottom="1" header="0.5" footer="0.5"/>
  <pageSetup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68FAA-9DE4-4ADF-97DC-A621AFC67B63}">
  <sheetPr codeName="Munka1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0" style="1" customWidth="1"/>
    <col min="6" max="6" width="13.5703125" style="1" customWidth="1"/>
    <col min="7" max="10" width="10" style="1" customWidth="1"/>
    <col min="11" max="11" width="12.28515625" style="1" customWidth="1"/>
    <col min="12" max="13" width="10" style="1" customWidth="1"/>
    <col min="14" max="14" width="13.5703125" style="1" customWidth="1"/>
    <col min="15" max="15" width="10.85546875" style="1" customWidth="1"/>
    <col min="16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132</v>
      </c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</row>
    <row r="2" spans="1:44" ht="45" customHeight="1" x14ac:dyDescent="0.2">
      <c r="A2" s="67"/>
      <c r="B2" s="67"/>
      <c r="C2" s="66" t="s">
        <v>1</v>
      </c>
      <c r="D2" s="66"/>
      <c r="E2" s="4" t="s">
        <v>75</v>
      </c>
      <c r="F2" s="4" t="s">
        <v>133</v>
      </c>
      <c r="G2" s="4" t="s">
        <v>77</v>
      </c>
      <c r="H2" s="4" t="s">
        <v>78</v>
      </c>
      <c r="I2" s="4" t="s">
        <v>79</v>
      </c>
      <c r="J2" s="4" t="s">
        <v>82</v>
      </c>
      <c r="K2" s="4" t="s">
        <v>83</v>
      </c>
      <c r="L2" s="4" t="s">
        <v>134</v>
      </c>
      <c r="M2" s="4" t="s">
        <v>85</v>
      </c>
      <c r="N2" s="4" t="s">
        <v>135</v>
      </c>
      <c r="O2" s="4" t="s">
        <v>118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  <c r="N3" s="5" t="s">
        <v>447</v>
      </c>
      <c r="O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1987</v>
      </c>
      <c r="D4" s="53">
        <v>2696462.0711099524</v>
      </c>
      <c r="E4" s="8">
        <v>0.56007808064796794</v>
      </c>
      <c r="F4" s="8">
        <v>0.26475023114755808</v>
      </c>
      <c r="G4" s="8">
        <v>2.2637922743249633E-2</v>
      </c>
      <c r="H4" s="8">
        <v>0.1017250335781283</v>
      </c>
      <c r="I4" s="54">
        <v>0</v>
      </c>
      <c r="J4" s="8">
        <v>9.0346761094482232E-3</v>
      </c>
      <c r="K4" s="8">
        <v>1.6681968734024232E-2</v>
      </c>
      <c r="L4" s="8">
        <v>2.3042262936998306E-2</v>
      </c>
      <c r="M4" s="8">
        <v>1.670767501293386E-3</v>
      </c>
      <c r="N4" s="54">
        <v>0</v>
      </c>
      <c r="O4" s="8">
        <v>3.7905660133068355E-4</v>
      </c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576</v>
      </c>
      <c r="D5" s="53">
        <v>796662.6651075714</v>
      </c>
      <c r="E5" s="8">
        <v>0.57323862256883373</v>
      </c>
      <c r="F5" s="8">
        <v>0.2531572032726998</v>
      </c>
      <c r="G5" s="8">
        <v>2.6314418720127228E-2</v>
      </c>
      <c r="H5" s="8">
        <v>0.11296104431180726</v>
      </c>
      <c r="I5" s="54">
        <v>0</v>
      </c>
      <c r="J5" s="8">
        <v>1.2002325828050974E-2</v>
      </c>
      <c r="K5" s="8">
        <v>9.8184144623595492E-3</v>
      </c>
      <c r="L5" s="8">
        <v>1.0733998168546787E-2</v>
      </c>
      <c r="M5" s="8">
        <v>1.7739726675749751E-3</v>
      </c>
      <c r="N5" s="54">
        <v>0</v>
      </c>
      <c r="O5" s="54">
        <v>0</v>
      </c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610</v>
      </c>
      <c r="D6" s="53">
        <v>760418.74517871148</v>
      </c>
      <c r="E6" s="8">
        <v>0.54609366550873517</v>
      </c>
      <c r="F6" s="8">
        <v>0.28480867473629917</v>
      </c>
      <c r="G6" s="8">
        <v>1.6630989008489489E-2</v>
      </c>
      <c r="H6" s="8">
        <v>0.10225812888200934</v>
      </c>
      <c r="I6" s="54">
        <v>0</v>
      </c>
      <c r="J6" s="8">
        <v>1.5209502803194901E-2</v>
      </c>
      <c r="K6" s="8">
        <v>1.1450416264747784E-2</v>
      </c>
      <c r="L6" s="8">
        <v>1.8138425877945515E-2</v>
      </c>
      <c r="M6" s="8">
        <v>4.0660536359816398E-3</v>
      </c>
      <c r="N6" s="54">
        <v>0</v>
      </c>
      <c r="O6" s="8">
        <v>1.3441432825959867E-3</v>
      </c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475</v>
      </c>
      <c r="D7" s="53">
        <v>665050.01340984087</v>
      </c>
      <c r="E7" s="8">
        <v>0.51665635522760922</v>
      </c>
      <c r="F7" s="8">
        <v>0.28757158240156533</v>
      </c>
      <c r="G7" s="8">
        <v>2.4939550188467469E-2</v>
      </c>
      <c r="H7" s="8">
        <v>0.1264848339943804</v>
      </c>
      <c r="I7" s="54">
        <v>0</v>
      </c>
      <c r="J7" s="8">
        <v>1.8300539614109854E-3</v>
      </c>
      <c r="K7" s="8">
        <v>2.9036115407575776E-2</v>
      </c>
      <c r="L7" s="8">
        <v>1.3481508818991192E-2</v>
      </c>
      <c r="M7" s="54">
        <v>0</v>
      </c>
      <c r="N7" s="54">
        <v>0</v>
      </c>
      <c r="O7" s="54">
        <v>0</v>
      </c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326</v>
      </c>
      <c r="D8" s="53">
        <v>474330.64741382806</v>
      </c>
      <c r="E8" s="8">
        <v>0.62127403803054737</v>
      </c>
      <c r="F8" s="8">
        <v>0.22006742582261529</v>
      </c>
      <c r="G8" s="8">
        <v>2.2865950527337725E-2</v>
      </c>
      <c r="H8" s="13">
        <v>4.7283703130779141E-2</v>
      </c>
      <c r="I8" s="54">
        <v>0</v>
      </c>
      <c r="J8" s="8">
        <v>4.2527045959382713E-3</v>
      </c>
      <c r="K8" s="8">
        <v>1.9275059857256981E-2</v>
      </c>
      <c r="L8" s="14">
        <v>6.4981118035524921E-2</v>
      </c>
      <c r="M8" s="54">
        <v>0</v>
      </c>
      <c r="N8" s="54">
        <v>0</v>
      </c>
      <c r="O8" s="54">
        <v>0</v>
      </c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1431</v>
      </c>
      <c r="D9" s="53">
        <v>1855519.1599960329</v>
      </c>
      <c r="E9" s="8">
        <v>0.57047555944634853</v>
      </c>
      <c r="F9" s="8">
        <v>0.25619405091456871</v>
      </c>
      <c r="G9" s="8">
        <v>2.3662455345061416E-2</v>
      </c>
      <c r="H9" s="8">
        <v>0.10947453011692748</v>
      </c>
      <c r="I9" s="54">
        <v>0</v>
      </c>
      <c r="J9" s="8">
        <v>1.0328100366085951E-2</v>
      </c>
      <c r="K9" s="8">
        <v>1.168962874017062E-2</v>
      </c>
      <c r="L9" s="8">
        <v>1.519684679229682E-2</v>
      </c>
      <c r="M9" s="8">
        <v>2.4279788072306377E-3</v>
      </c>
      <c r="N9" s="54">
        <v>0</v>
      </c>
      <c r="O9" s="8">
        <v>5.5084947131142517E-4</v>
      </c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556</v>
      </c>
      <c r="D10" s="53">
        <v>840942.91111391725</v>
      </c>
      <c r="E10" s="8">
        <v>0.53713630794131961</v>
      </c>
      <c r="F10" s="8">
        <v>0.28362922536805957</v>
      </c>
      <c r="G10" s="8">
        <v>2.0377317596838231E-2</v>
      </c>
      <c r="H10" s="8">
        <v>8.4625966426212396E-2</v>
      </c>
      <c r="I10" s="54">
        <v>0</v>
      </c>
      <c r="J10" s="8">
        <v>6.1807683608046246E-3</v>
      </c>
      <c r="K10" s="8">
        <v>2.7697440045316414E-2</v>
      </c>
      <c r="L10" s="8">
        <v>4.0352974261448599E-2</v>
      </c>
      <c r="M10" s="54">
        <v>0</v>
      </c>
      <c r="N10" s="54">
        <v>0</v>
      </c>
      <c r="O10" s="54">
        <v>0</v>
      </c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315</v>
      </c>
      <c r="D11" s="53">
        <v>444097.86935941054</v>
      </c>
      <c r="E11" s="8">
        <v>0.52572558970672612</v>
      </c>
      <c r="F11" s="8">
        <v>0.29749644729116831</v>
      </c>
      <c r="G11" s="8">
        <v>4.3812670936319506E-2</v>
      </c>
      <c r="H11" s="8">
        <v>0.10582469078747227</v>
      </c>
      <c r="I11" s="54">
        <v>0</v>
      </c>
      <c r="J11" s="8">
        <v>9.7538490622808022E-3</v>
      </c>
      <c r="K11" s="8">
        <v>1.4678809979478027E-2</v>
      </c>
      <c r="L11" s="8">
        <v>2.7079422365554138E-3</v>
      </c>
      <c r="M11" s="54">
        <v>0</v>
      </c>
      <c r="N11" s="54">
        <v>0</v>
      </c>
      <c r="O11" s="54">
        <v>0</v>
      </c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595</v>
      </c>
      <c r="D12" s="53">
        <v>743231.37009128579</v>
      </c>
      <c r="E12" s="8">
        <v>0.55309228911889941</v>
      </c>
      <c r="F12" s="8">
        <v>0.2577414672880789</v>
      </c>
      <c r="G12" s="8">
        <v>2.6977856936709857E-2</v>
      </c>
      <c r="H12" s="8">
        <v>0.11671123630482805</v>
      </c>
      <c r="I12" s="54">
        <v>0</v>
      </c>
      <c r="J12" s="8">
        <v>1.2919507464802827E-2</v>
      </c>
      <c r="K12" s="8">
        <v>1.4345560932955425E-2</v>
      </c>
      <c r="L12" s="8">
        <v>1.4052000008687287E-2</v>
      </c>
      <c r="M12" s="8">
        <v>4.1600819450378409E-3</v>
      </c>
      <c r="N12" s="54">
        <v>0</v>
      </c>
      <c r="O12" s="54">
        <v>0</v>
      </c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538</v>
      </c>
      <c r="D13" s="53">
        <v>821623.62538229662</v>
      </c>
      <c r="E13" s="8">
        <v>0.5373976564597005</v>
      </c>
      <c r="F13" s="8">
        <v>0.28376856133985989</v>
      </c>
      <c r="G13" s="8">
        <v>1.9450070132245298E-2</v>
      </c>
      <c r="H13" s="8">
        <v>8.340709099811533E-2</v>
      </c>
      <c r="I13" s="54">
        <v>0</v>
      </c>
      <c r="J13" s="8">
        <v>6.3261001481516423E-3</v>
      </c>
      <c r="K13" s="8">
        <v>2.8348705103597719E-2</v>
      </c>
      <c r="L13" s="8">
        <v>4.1301815818329243E-2</v>
      </c>
      <c r="M13" s="54">
        <v>0</v>
      </c>
      <c r="N13" s="54">
        <v>0</v>
      </c>
      <c r="O13" s="54">
        <v>0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105</v>
      </c>
      <c r="D14" s="53">
        <v>143023.31745573948</v>
      </c>
      <c r="E14" s="8">
        <v>0.63594078035373935</v>
      </c>
      <c r="F14" s="8">
        <v>0.2548939977934368</v>
      </c>
      <c r="G14" s="54">
        <v>0</v>
      </c>
      <c r="H14" s="8">
        <v>8.4325200165056818E-2</v>
      </c>
      <c r="I14" s="54">
        <v>0</v>
      </c>
      <c r="J14" s="54">
        <v>0</v>
      </c>
      <c r="K14" s="54">
        <v>0</v>
      </c>
      <c r="L14" s="8">
        <v>1.7693552381400971E-2</v>
      </c>
      <c r="M14" s="54">
        <v>0</v>
      </c>
      <c r="N14" s="54">
        <v>0</v>
      </c>
      <c r="O14" s="8">
        <v>7.1464693063656628E-3</v>
      </c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261</v>
      </c>
      <c r="D15" s="53">
        <v>352564.79574816156</v>
      </c>
      <c r="E15" s="8">
        <v>0.6330870161558606</v>
      </c>
      <c r="F15" s="8">
        <v>0.19730657940135296</v>
      </c>
      <c r="G15" s="8">
        <v>4.273260270843471E-3</v>
      </c>
      <c r="H15" s="8">
        <v>0.12195014201348599</v>
      </c>
      <c r="I15" s="54">
        <v>0</v>
      </c>
      <c r="J15" s="8">
        <v>1.4834553415787577E-2</v>
      </c>
      <c r="K15" s="8">
        <v>3.696160285461604E-3</v>
      </c>
      <c r="L15" s="8">
        <v>2.0843783325039986E-2</v>
      </c>
      <c r="M15" s="8">
        <v>4.0085051321679978E-3</v>
      </c>
      <c r="N15" s="54">
        <v>0</v>
      </c>
      <c r="O15" s="54">
        <v>0</v>
      </c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173</v>
      </c>
      <c r="D16" s="53">
        <v>191921.0930730585</v>
      </c>
      <c r="E16" s="8">
        <v>0.57306354426839468</v>
      </c>
      <c r="F16" s="8">
        <v>0.26594148863950168</v>
      </c>
      <c r="G16" s="8">
        <v>2.10876163925524E-2</v>
      </c>
      <c r="H16" s="8">
        <v>8.8435770212583892E-2</v>
      </c>
      <c r="I16" s="54">
        <v>0</v>
      </c>
      <c r="J16" s="54">
        <v>0</v>
      </c>
      <c r="K16" s="8">
        <v>1.6706318777393439E-2</v>
      </c>
      <c r="L16" s="8">
        <v>3.4765261709574329E-2</v>
      </c>
      <c r="M16" s="54">
        <v>0</v>
      </c>
      <c r="N16" s="54">
        <v>0</v>
      </c>
      <c r="O16" s="54">
        <v>0</v>
      </c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255</v>
      </c>
      <c r="D17" s="53">
        <v>372665.08917993278</v>
      </c>
      <c r="E17" s="13">
        <v>0.40151537216160682</v>
      </c>
      <c r="F17" s="8">
        <v>0.33151391109843181</v>
      </c>
      <c r="G17" s="54">
        <v>0</v>
      </c>
      <c r="H17" s="14">
        <v>0.2311765660263051</v>
      </c>
      <c r="I17" s="54">
        <v>0</v>
      </c>
      <c r="J17" s="8">
        <v>2.5046795794094728E-2</v>
      </c>
      <c r="K17" s="8">
        <v>1.0747354919561712E-2</v>
      </c>
      <c r="L17" s="54">
        <v>0</v>
      </c>
      <c r="M17" s="54">
        <v>0</v>
      </c>
      <c r="N17" s="54">
        <v>0</v>
      </c>
      <c r="O17" s="54">
        <v>0</v>
      </c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486</v>
      </c>
      <c r="D18" s="53">
        <v>675829.40692248719</v>
      </c>
      <c r="E18" s="8">
        <v>0.5222368851382182</v>
      </c>
      <c r="F18" s="8">
        <v>0.30852863168296657</v>
      </c>
      <c r="G18" s="8">
        <v>2.3478376881133679E-2</v>
      </c>
      <c r="H18" s="8">
        <v>0.11807729651300969</v>
      </c>
      <c r="I18" s="54">
        <v>0</v>
      </c>
      <c r="J18" s="8">
        <v>1.6897998544281749E-2</v>
      </c>
      <c r="K18" s="54">
        <v>0</v>
      </c>
      <c r="L18" s="8">
        <v>6.2058351117509451E-3</v>
      </c>
      <c r="M18" s="8">
        <v>4.574976128638799E-3</v>
      </c>
      <c r="N18" s="54">
        <v>0</v>
      </c>
      <c r="O18" s="54">
        <v>0</v>
      </c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798</v>
      </c>
      <c r="D19" s="53">
        <v>1056636.5083194124</v>
      </c>
      <c r="E19" s="8">
        <v>0.59155636679799173</v>
      </c>
      <c r="F19" s="8">
        <v>0.26091246862374384</v>
      </c>
      <c r="G19" s="8">
        <v>2.3330612272946829E-2</v>
      </c>
      <c r="H19" s="8">
        <v>7.2438281581043387E-2</v>
      </c>
      <c r="I19" s="54">
        <v>0</v>
      </c>
      <c r="J19" s="8">
        <v>8.8310236086903428E-4</v>
      </c>
      <c r="K19" s="8">
        <v>2.1343057130951838E-2</v>
      </c>
      <c r="L19" s="8">
        <v>2.9536111232454428E-2</v>
      </c>
      <c r="M19" s="54">
        <v>0</v>
      </c>
      <c r="N19" s="54">
        <v>0</v>
      </c>
      <c r="O19" s="54">
        <v>0</v>
      </c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437</v>
      </c>
      <c r="D20" s="53">
        <v>576146.03231645713</v>
      </c>
      <c r="E20" s="14">
        <v>0.65155924230506335</v>
      </c>
      <c r="F20" s="13">
        <v>0.1748061406322047</v>
      </c>
      <c r="G20" s="8">
        <v>3.5621083341068088E-2</v>
      </c>
      <c r="H20" s="13">
        <v>5.3530982255406083E-2</v>
      </c>
      <c r="I20" s="54">
        <v>0</v>
      </c>
      <c r="J20" s="8">
        <v>1.8815888131959466E-3</v>
      </c>
      <c r="K20" s="8">
        <v>3.1980223044147507E-2</v>
      </c>
      <c r="L20" s="8">
        <v>4.6393739152661782E-2</v>
      </c>
      <c r="M20" s="8">
        <v>2.4529506651223693E-3</v>
      </c>
      <c r="N20" s="54">
        <v>0</v>
      </c>
      <c r="O20" s="8">
        <v>1.77404979113112E-3</v>
      </c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11</v>
      </c>
      <c r="D21" s="53">
        <v>15185.034371660588</v>
      </c>
      <c r="E21" s="8">
        <v>0.47429387781273891</v>
      </c>
      <c r="F21" s="8">
        <v>0.35752760829669694</v>
      </c>
      <c r="G21" s="54">
        <v>0</v>
      </c>
      <c r="H21" s="8">
        <v>6.3454180176169397E-2</v>
      </c>
      <c r="I21" s="54">
        <v>0</v>
      </c>
      <c r="J21" s="8">
        <v>0.10472433371439466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1679</v>
      </c>
      <c r="D22" s="53">
        <v>2266077.9253577101</v>
      </c>
      <c r="E22" s="8">
        <v>0.575335244641767</v>
      </c>
      <c r="F22" s="8">
        <v>0.25548453988380898</v>
      </c>
      <c r="G22" s="8">
        <v>1.7894002190834285E-2</v>
      </c>
      <c r="H22" s="8">
        <v>9.8700352093481214E-2</v>
      </c>
      <c r="I22" s="54">
        <v>0</v>
      </c>
      <c r="J22" s="8">
        <v>8.170387134427682E-3</v>
      </c>
      <c r="K22" s="8">
        <v>1.6680499821735726E-2</v>
      </c>
      <c r="L22" s="8">
        <v>2.5899768213417371E-2</v>
      </c>
      <c r="M22" s="8">
        <v>1.3841572119885153E-3</v>
      </c>
      <c r="N22" s="54">
        <v>0</v>
      </c>
      <c r="O22" s="8">
        <v>4.5104880854028432E-4</v>
      </c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308</v>
      </c>
      <c r="D23" s="53">
        <v>430384.14575223741</v>
      </c>
      <c r="E23" s="8">
        <v>0.47974537585123983</v>
      </c>
      <c r="F23" s="8">
        <v>0.31353636475214008</v>
      </c>
      <c r="G23" s="8">
        <v>4.761582620363379E-2</v>
      </c>
      <c r="H23" s="8">
        <v>0.11765072231746981</v>
      </c>
      <c r="I23" s="54">
        <v>0</v>
      </c>
      <c r="J23" s="8">
        <v>1.3585369221065822E-2</v>
      </c>
      <c r="K23" s="8">
        <v>1.6689702916949427E-2</v>
      </c>
      <c r="L23" s="8">
        <v>7.9967978742261948E-3</v>
      </c>
      <c r="M23" s="8">
        <v>3.1798408632755766E-3</v>
      </c>
      <c r="N23" s="54">
        <v>0</v>
      </c>
      <c r="O23" s="54">
        <v>0</v>
      </c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457</v>
      </c>
      <c r="D24" s="53">
        <v>608449.06844253186</v>
      </c>
      <c r="E24" s="8">
        <v>0.52212052424787414</v>
      </c>
      <c r="F24" s="8">
        <v>0.30210907301393253</v>
      </c>
      <c r="G24" s="8">
        <v>1.4602858146961349E-2</v>
      </c>
      <c r="H24" s="8">
        <v>0.1419112624449568</v>
      </c>
      <c r="I24" s="54">
        <v>0</v>
      </c>
      <c r="J24" s="8">
        <v>1.9256282146274811E-2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419</v>
      </c>
      <c r="D25" s="53">
        <v>664613.09452493</v>
      </c>
      <c r="E25" s="13">
        <v>0.43111909233699242</v>
      </c>
      <c r="F25" s="8">
        <v>0.33551425531090151</v>
      </c>
      <c r="G25" s="8">
        <v>2.0102575096163179E-2</v>
      </c>
      <c r="H25" s="14">
        <v>0.16366519853834902</v>
      </c>
      <c r="I25" s="54">
        <v>0</v>
      </c>
      <c r="J25" s="8">
        <v>1.7395270551226485E-2</v>
      </c>
      <c r="K25" s="8">
        <v>3.9616790349212838E-3</v>
      </c>
      <c r="L25" s="8">
        <v>2.1463306751006304E-2</v>
      </c>
      <c r="M25" s="8">
        <v>6.7786223804408826E-3</v>
      </c>
      <c r="N25" s="54">
        <v>0</v>
      </c>
      <c r="O25" s="54">
        <v>0</v>
      </c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662</v>
      </c>
      <c r="D26" s="53">
        <v>818337.515529364</v>
      </c>
      <c r="E26" s="8">
        <v>0.62151071299306249</v>
      </c>
      <c r="F26" s="8">
        <v>0.24611266486584105</v>
      </c>
      <c r="G26" s="8">
        <v>1.8644399137911754E-2</v>
      </c>
      <c r="H26" s="13">
        <v>5.6116867957478361E-2</v>
      </c>
      <c r="I26" s="54">
        <v>0</v>
      </c>
      <c r="J26" s="54">
        <v>0</v>
      </c>
      <c r="K26" s="8">
        <v>3.2023921945998367E-2</v>
      </c>
      <c r="L26" s="8">
        <v>2.5591433099707385E-2</v>
      </c>
      <c r="M26" s="54">
        <v>0</v>
      </c>
      <c r="N26" s="54">
        <v>0</v>
      </c>
      <c r="O26" s="54">
        <v>0</v>
      </c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449</v>
      </c>
      <c r="D27" s="53">
        <v>605062.3926131255</v>
      </c>
      <c r="E27" s="14">
        <v>0.65681264076773405</v>
      </c>
      <c r="F27" s="13">
        <v>0.17466062949504965</v>
      </c>
      <c r="G27" s="8">
        <v>3.8904018801225647E-2</v>
      </c>
      <c r="H27" s="13">
        <v>5.4961847448207812E-2</v>
      </c>
      <c r="I27" s="54">
        <v>0</v>
      </c>
      <c r="J27" s="8">
        <v>1.7916663511212902E-3</v>
      </c>
      <c r="K27" s="8">
        <v>2.6679786537901765E-2</v>
      </c>
      <c r="L27" s="8">
        <v>4.4500143903671671E-2</v>
      </c>
      <c r="M27" s="54">
        <v>0</v>
      </c>
      <c r="N27" s="54">
        <v>0</v>
      </c>
      <c r="O27" s="8">
        <v>1.6892666950886976E-3</v>
      </c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353</v>
      </c>
      <c r="D28" s="53">
        <v>356020.63846811379</v>
      </c>
      <c r="E28" s="8">
        <v>0.51947790127582361</v>
      </c>
      <c r="F28" s="8">
        <v>0.2814266902492592</v>
      </c>
      <c r="G28" s="8">
        <v>2.2784320596827334E-2</v>
      </c>
      <c r="H28" s="8">
        <v>0.11783144938436903</v>
      </c>
      <c r="I28" s="54">
        <v>0</v>
      </c>
      <c r="J28" s="8">
        <v>7.7481702357164095E-3</v>
      </c>
      <c r="K28" s="8">
        <v>1.1445248497450645E-2</v>
      </c>
      <c r="L28" s="8">
        <v>3.6415285781305998E-2</v>
      </c>
      <c r="M28" s="54">
        <v>0</v>
      </c>
      <c r="N28" s="54">
        <v>0</v>
      </c>
      <c r="O28" s="8">
        <v>2.8709339792490087E-3</v>
      </c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633</v>
      </c>
      <c r="D29" s="53">
        <v>614753.19657670707</v>
      </c>
      <c r="E29" s="8">
        <v>0.56820240851447079</v>
      </c>
      <c r="F29" s="8">
        <v>0.23313214851357367</v>
      </c>
      <c r="G29" s="8">
        <v>3.590989354023498E-2</v>
      </c>
      <c r="H29" s="8">
        <v>0.10922330673248179</v>
      </c>
      <c r="I29" s="54">
        <v>0</v>
      </c>
      <c r="J29" s="8">
        <v>1.0565204930624824E-2</v>
      </c>
      <c r="K29" s="8">
        <v>1.6935628839141452E-2</v>
      </c>
      <c r="L29" s="8">
        <v>2.6031408929470885E-2</v>
      </c>
      <c r="M29" s="54">
        <v>0</v>
      </c>
      <c r="N29" s="54">
        <v>0</v>
      </c>
      <c r="O29" s="54">
        <v>0</v>
      </c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740</v>
      </c>
      <c r="D30" s="53">
        <v>940281.82005372993</v>
      </c>
      <c r="E30" s="8">
        <v>0.54684231763918179</v>
      </c>
      <c r="F30" s="8">
        <v>0.25403187614689937</v>
      </c>
      <c r="G30" s="8">
        <v>2.0379310062060334E-2</v>
      </c>
      <c r="H30" s="8">
        <v>0.11623155003855427</v>
      </c>
      <c r="I30" s="54">
        <v>0</v>
      </c>
      <c r="J30" s="8">
        <v>1.0533685292635504E-2</v>
      </c>
      <c r="K30" s="8">
        <v>1.9617174329986158E-2</v>
      </c>
      <c r="L30" s="8">
        <v>2.7572798282405536E-2</v>
      </c>
      <c r="M30" s="8">
        <v>4.7912882082770964E-3</v>
      </c>
      <c r="N30" s="54">
        <v>0</v>
      </c>
      <c r="O30" s="54">
        <v>0</v>
      </c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261</v>
      </c>
      <c r="D31" s="53">
        <v>785406.41601140157</v>
      </c>
      <c r="E31" s="8">
        <v>0.58796859967246018</v>
      </c>
      <c r="F31" s="8">
        <v>0.29477090276345197</v>
      </c>
      <c r="G31" s="8">
        <v>1.4887318008099282E-2</v>
      </c>
      <c r="H31" s="8">
        <v>7.1187954888265112E-2</v>
      </c>
      <c r="I31" s="54">
        <v>0</v>
      </c>
      <c r="J31" s="8">
        <v>6.6252662966701818E-3</v>
      </c>
      <c r="K31" s="8">
        <v>1.5343199000382677E-2</v>
      </c>
      <c r="L31" s="8">
        <v>9.2167593706692953E-3</v>
      </c>
      <c r="M31" s="54">
        <v>0</v>
      </c>
      <c r="N31" s="54">
        <v>0</v>
      </c>
      <c r="O31" s="54">
        <v>0</v>
      </c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1407</v>
      </c>
      <c r="D32" s="53">
        <v>1953107.0873028939</v>
      </c>
      <c r="E32" s="8">
        <v>0.54521840509682795</v>
      </c>
      <c r="F32" s="8">
        <v>0.27623233665732383</v>
      </c>
      <c r="G32" s="8">
        <v>2.9002026840095882E-2</v>
      </c>
      <c r="H32" s="8">
        <v>9.4337536905181471E-2</v>
      </c>
      <c r="I32" s="54">
        <v>0</v>
      </c>
      <c r="J32" s="8">
        <v>9.7954281581443276E-3</v>
      </c>
      <c r="K32" s="8">
        <v>2.045859663074789E-2</v>
      </c>
      <c r="L32" s="8">
        <v>2.3372600650181718E-2</v>
      </c>
      <c r="M32" s="8">
        <v>1.5830690614984156E-3</v>
      </c>
      <c r="N32" s="54">
        <v>0</v>
      </c>
      <c r="O32" s="54">
        <v>0</v>
      </c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580</v>
      </c>
      <c r="D33" s="53">
        <v>743354.98380705435</v>
      </c>
      <c r="E33" s="8">
        <v>0.59912071608618056</v>
      </c>
      <c r="F33" s="8">
        <v>0.23458189685667874</v>
      </c>
      <c r="G33" s="8">
        <v>5.9167369213355379E-3</v>
      </c>
      <c r="H33" s="8">
        <v>0.12113510336129459</v>
      </c>
      <c r="I33" s="54">
        <v>0</v>
      </c>
      <c r="J33" s="8">
        <v>7.0358595946534708E-3</v>
      </c>
      <c r="K33" s="8">
        <v>6.7591742793208891E-3</v>
      </c>
      <c r="L33" s="8">
        <v>2.217432642903604E-2</v>
      </c>
      <c r="M33" s="8">
        <v>1.9011882935664739E-3</v>
      </c>
      <c r="N33" s="54">
        <v>0</v>
      </c>
      <c r="O33" s="8">
        <v>1.3749981779328923E-3</v>
      </c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489</v>
      </c>
      <c r="D34" s="53">
        <v>628881.59687490237</v>
      </c>
      <c r="E34" s="8">
        <v>0.5510437886071341</v>
      </c>
      <c r="F34" s="8">
        <v>0.26179708545028879</v>
      </c>
      <c r="G34" s="8">
        <v>1.5967018593546361E-2</v>
      </c>
      <c r="H34" s="8">
        <v>9.2136178456595191E-2</v>
      </c>
      <c r="I34" s="54">
        <v>0</v>
      </c>
      <c r="J34" s="8">
        <v>1.0382527604696131E-2</v>
      </c>
      <c r="K34" s="8">
        <v>7.6838615096511556E-3</v>
      </c>
      <c r="L34" s="14">
        <v>6.0989539778087659E-2</v>
      </c>
      <c r="M34" s="54">
        <v>0</v>
      </c>
      <c r="N34" s="54">
        <v>0</v>
      </c>
      <c r="O34" s="54">
        <v>0</v>
      </c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423</v>
      </c>
      <c r="D35" s="53">
        <v>567004.27238426078</v>
      </c>
      <c r="E35" s="8">
        <v>0.55459188625854994</v>
      </c>
      <c r="F35" s="8">
        <v>0.26749617342180632</v>
      </c>
      <c r="G35" s="8">
        <v>2.2444222943248163E-2</v>
      </c>
      <c r="H35" s="8">
        <v>0.10447969628193964</v>
      </c>
      <c r="I35" s="54">
        <v>0</v>
      </c>
      <c r="J35" s="8">
        <v>2.054339919851616E-3</v>
      </c>
      <c r="K35" s="8">
        <v>1.9149127961396954E-2</v>
      </c>
      <c r="L35" s="8">
        <v>2.5489401200984741E-2</v>
      </c>
      <c r="M35" s="8">
        <v>2.4924993725981975E-3</v>
      </c>
      <c r="N35" s="54">
        <v>0</v>
      </c>
      <c r="O35" s="8">
        <v>1.8026526396248135E-3</v>
      </c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537</v>
      </c>
      <c r="D36" s="53">
        <v>722126.06163570657</v>
      </c>
      <c r="E36" s="8">
        <v>0.58299135772183985</v>
      </c>
      <c r="F36" s="8">
        <v>0.24053359862667376</v>
      </c>
      <c r="G36" s="8">
        <v>2.1880153851931632E-2</v>
      </c>
      <c r="H36" s="8">
        <v>0.1109762861515169</v>
      </c>
      <c r="I36" s="54">
        <v>0</v>
      </c>
      <c r="J36" s="8">
        <v>1.266872959804749E-2</v>
      </c>
      <c r="K36" s="8">
        <v>2.2614466138110544E-2</v>
      </c>
      <c r="L36" s="8">
        <v>8.3354079118785861E-3</v>
      </c>
      <c r="M36" s="54">
        <v>0</v>
      </c>
      <c r="N36" s="54">
        <v>0</v>
      </c>
      <c r="O36" s="54">
        <v>0</v>
      </c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538</v>
      </c>
      <c r="D37" s="53">
        <v>778450.14021508256</v>
      </c>
      <c r="E37" s="8">
        <v>0.55011716154893231</v>
      </c>
      <c r="F37" s="8">
        <v>0.28760035157293801</v>
      </c>
      <c r="G37" s="8">
        <v>2.8871131375214801E-2</v>
      </c>
      <c r="H37" s="8">
        <v>9.8883205344384398E-2</v>
      </c>
      <c r="I37" s="54">
        <v>0</v>
      </c>
      <c r="J37" s="8">
        <v>9.6589893221968991E-3</v>
      </c>
      <c r="K37" s="8">
        <v>1.6650936857624959E-2</v>
      </c>
      <c r="L37" s="13">
        <v>4.2463531497717458E-3</v>
      </c>
      <c r="M37" s="8">
        <v>3.9718708289373751E-3</v>
      </c>
      <c r="N37" s="54">
        <v>0</v>
      </c>
      <c r="O37" s="54">
        <v>0</v>
      </c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150</v>
      </c>
      <c r="D38" s="53">
        <v>182210.57862694797</v>
      </c>
      <c r="E38" s="8">
        <v>0.61712281746912168</v>
      </c>
      <c r="F38" s="8">
        <v>0.23224854822617944</v>
      </c>
      <c r="G38" s="8">
        <v>1.7024297705164393E-2</v>
      </c>
      <c r="H38" s="8">
        <v>6.7185627470581294E-2</v>
      </c>
      <c r="I38" s="54">
        <v>0</v>
      </c>
      <c r="J38" s="8">
        <v>1.2629054570219431E-2</v>
      </c>
      <c r="K38" s="54">
        <v>0</v>
      </c>
      <c r="L38" s="8">
        <v>5.3789654558733788E-2</v>
      </c>
      <c r="M38" s="54">
        <v>0</v>
      </c>
      <c r="N38" s="54">
        <v>0</v>
      </c>
      <c r="O38" s="54">
        <v>0</v>
      </c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200</v>
      </c>
      <c r="D39" s="53">
        <v>265915.74611205439</v>
      </c>
      <c r="E39" s="8">
        <v>0.55786386067857097</v>
      </c>
      <c r="F39" s="8">
        <v>0.24454748662785786</v>
      </c>
      <c r="G39" s="8">
        <v>2.1262107651794003E-2</v>
      </c>
      <c r="H39" s="8">
        <v>9.060376606171712E-2</v>
      </c>
      <c r="I39" s="54">
        <v>0</v>
      </c>
      <c r="J39" s="8">
        <v>9.4893244908344099E-3</v>
      </c>
      <c r="K39" s="54">
        <v>0</v>
      </c>
      <c r="L39" s="14">
        <v>7.6233454489226027E-2</v>
      </c>
      <c r="M39" s="54">
        <v>0</v>
      </c>
      <c r="N39" s="54">
        <v>0</v>
      </c>
      <c r="O39" s="54">
        <v>0</v>
      </c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142</v>
      </c>
      <c r="D40" s="53">
        <v>183960.11901413577</v>
      </c>
      <c r="E40" s="8">
        <v>0.48355618971097186</v>
      </c>
      <c r="F40" s="8">
        <v>0.31143815158510124</v>
      </c>
      <c r="G40" s="8">
        <v>6.9875351332256298E-3</v>
      </c>
      <c r="H40" s="8">
        <v>0.11745940937547149</v>
      </c>
      <c r="I40" s="54">
        <v>0</v>
      </c>
      <c r="J40" s="8">
        <v>9.2676195576794733E-3</v>
      </c>
      <c r="K40" s="8">
        <v>2.6267862416330036E-2</v>
      </c>
      <c r="L40" s="8">
        <v>4.5023232221220122E-2</v>
      </c>
      <c r="M40" s="54">
        <v>0</v>
      </c>
      <c r="N40" s="54">
        <v>0</v>
      </c>
      <c r="O40" s="54">
        <v>0</v>
      </c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198</v>
      </c>
      <c r="D41" s="53">
        <v>271564.37130164105</v>
      </c>
      <c r="E41" s="8">
        <v>0.58011380003827884</v>
      </c>
      <c r="F41" s="8">
        <v>0.2615934109403063</v>
      </c>
      <c r="G41" s="8">
        <v>2.3927946137880896E-2</v>
      </c>
      <c r="H41" s="8">
        <v>9.9733674990186719E-2</v>
      </c>
      <c r="I41" s="54">
        <v>0</v>
      </c>
      <c r="J41" s="54">
        <v>0</v>
      </c>
      <c r="K41" s="8">
        <v>1.6146139196002485E-2</v>
      </c>
      <c r="L41" s="8">
        <v>1.8485028697344839E-2</v>
      </c>
      <c r="M41" s="54">
        <v>0</v>
      </c>
      <c r="N41" s="54">
        <v>0</v>
      </c>
      <c r="O41" s="54">
        <v>0</v>
      </c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222</v>
      </c>
      <c r="D42" s="53">
        <v>292235.0542043841</v>
      </c>
      <c r="E42" s="8">
        <v>0.52599056977505032</v>
      </c>
      <c r="F42" s="8">
        <v>0.27591495899583851</v>
      </c>
      <c r="G42" s="8">
        <v>2.1311586546826956E-2</v>
      </c>
      <c r="H42" s="8">
        <v>0.11003581179028546</v>
      </c>
      <c r="I42" s="54">
        <v>0</v>
      </c>
      <c r="J42" s="8">
        <v>3.9858993461843618E-3</v>
      </c>
      <c r="K42" s="8">
        <v>2.2149708372448479E-2</v>
      </c>
      <c r="L42" s="8">
        <v>3.2277866905694778E-2</v>
      </c>
      <c r="M42" s="8">
        <v>4.8360310402387925E-3</v>
      </c>
      <c r="N42" s="54">
        <v>0</v>
      </c>
      <c r="O42" s="8">
        <v>3.4975672274318854E-3</v>
      </c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233</v>
      </c>
      <c r="D43" s="53">
        <v>323283.94959969021</v>
      </c>
      <c r="E43" s="8">
        <v>0.57651224887777575</v>
      </c>
      <c r="F43" s="8">
        <v>0.25839059028297923</v>
      </c>
      <c r="G43" s="8">
        <v>2.7975712453716054E-2</v>
      </c>
      <c r="H43" s="8">
        <v>0.12760623917127459</v>
      </c>
      <c r="I43" s="54">
        <v>0</v>
      </c>
      <c r="J43" s="8">
        <v>2.4648439935966325E-3</v>
      </c>
      <c r="K43" s="8">
        <v>7.0503652206585672E-3</v>
      </c>
      <c r="L43" s="54">
        <v>0</v>
      </c>
      <c r="M43" s="54">
        <v>0</v>
      </c>
      <c r="N43" s="54">
        <v>0</v>
      </c>
      <c r="O43" s="54">
        <v>0</v>
      </c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191</v>
      </c>
      <c r="D44" s="53">
        <v>251578.14630765896</v>
      </c>
      <c r="E44" s="8">
        <v>0.58459105088512409</v>
      </c>
      <c r="F44" s="8">
        <v>0.19692340402653227</v>
      </c>
      <c r="G44" s="8">
        <v>1.4638608683760086E-2</v>
      </c>
      <c r="H44" s="8">
        <v>0.11633952774044974</v>
      </c>
      <c r="I44" s="54">
        <v>0</v>
      </c>
      <c r="J44" s="8">
        <v>2.2480348446692933E-2</v>
      </c>
      <c r="K44" s="8">
        <v>4.5692619181508014E-2</v>
      </c>
      <c r="L44" s="8">
        <v>1.9334441035932588E-2</v>
      </c>
      <c r="M44" s="54">
        <v>0</v>
      </c>
      <c r="N44" s="54">
        <v>0</v>
      </c>
      <c r="O44" s="54">
        <v>0</v>
      </c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222</v>
      </c>
      <c r="D45" s="53">
        <v>290357.8056471505</v>
      </c>
      <c r="E45" s="8">
        <v>0.54156464792998993</v>
      </c>
      <c r="F45" s="8">
        <v>0.30072250855231947</v>
      </c>
      <c r="G45" s="8">
        <v>3.0649898806169015E-2</v>
      </c>
      <c r="H45" s="8">
        <v>9.3646439690913852E-2</v>
      </c>
      <c r="I45" s="54">
        <v>0</v>
      </c>
      <c r="J45" s="8">
        <v>9.2851332602910414E-3</v>
      </c>
      <c r="K45" s="8">
        <v>1.7114097613454483E-2</v>
      </c>
      <c r="L45" s="8">
        <v>7.0172741468617853E-3</v>
      </c>
      <c r="M45" s="54">
        <v>0</v>
      </c>
      <c r="N45" s="54">
        <v>0</v>
      </c>
      <c r="O45" s="54">
        <v>0</v>
      </c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228</v>
      </c>
      <c r="D46" s="53">
        <v>307431.22543008038</v>
      </c>
      <c r="E46" s="8">
        <v>0.57271738009659523</v>
      </c>
      <c r="F46" s="8">
        <v>0.23139420130578403</v>
      </c>
      <c r="G46" s="8">
        <v>3.6193381181042712E-2</v>
      </c>
      <c r="H46" s="8">
        <v>0.11858081342526139</v>
      </c>
      <c r="I46" s="54">
        <v>0</v>
      </c>
      <c r="J46" s="8">
        <v>1.0367775755793819E-2</v>
      </c>
      <c r="K46" s="8">
        <v>1.6719056080351031E-2</v>
      </c>
      <c r="L46" s="8">
        <v>3.9701723676329008E-3</v>
      </c>
      <c r="M46" s="8">
        <v>1.0057219787538117E-2</v>
      </c>
      <c r="N46" s="54">
        <v>0</v>
      </c>
      <c r="O46" s="54">
        <v>0</v>
      </c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201</v>
      </c>
      <c r="D47" s="53">
        <v>327925.07486620854</v>
      </c>
      <c r="E47" s="8">
        <v>0.55642532435039416</v>
      </c>
      <c r="F47" s="8">
        <v>0.32339103146045034</v>
      </c>
      <c r="G47" s="8">
        <v>1.6838297153204961E-2</v>
      </c>
      <c r="H47" s="8">
        <v>6.9975015740769725E-2</v>
      </c>
      <c r="I47" s="54">
        <v>0</v>
      </c>
      <c r="J47" s="8">
        <v>1.3209308828791096E-2</v>
      </c>
      <c r="K47" s="8">
        <v>1.6493747622911968E-2</v>
      </c>
      <c r="L47" s="8">
        <v>3.667274843478396E-3</v>
      </c>
      <c r="M47" s="54">
        <v>0</v>
      </c>
      <c r="N47" s="54">
        <v>0</v>
      </c>
      <c r="O47" s="54">
        <v>0</v>
      </c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0</v>
      </c>
      <c r="D48" s="53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1987</v>
      </c>
      <c r="D49" s="53">
        <v>2696462.0711099524</v>
      </c>
      <c r="E49" s="8">
        <v>0.56007808064796794</v>
      </c>
      <c r="F49" s="8">
        <v>0.26475023114755808</v>
      </c>
      <c r="G49" s="8">
        <v>2.2637922743249633E-2</v>
      </c>
      <c r="H49" s="8">
        <v>0.1017250335781283</v>
      </c>
      <c r="I49" s="54">
        <v>0</v>
      </c>
      <c r="J49" s="8">
        <v>9.0346761094482232E-3</v>
      </c>
      <c r="K49" s="8">
        <v>1.6681968734024232E-2</v>
      </c>
      <c r="L49" s="8">
        <v>2.3042262936998306E-2</v>
      </c>
      <c r="M49" s="8">
        <v>1.670767501293386E-3</v>
      </c>
      <c r="N49" s="54">
        <v>0</v>
      </c>
      <c r="O49" s="8">
        <v>3.7905660133068355E-4</v>
      </c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196</v>
      </c>
      <c r="D50" s="53">
        <v>223653.98182241974</v>
      </c>
      <c r="E50" s="8">
        <v>0.56063101500183965</v>
      </c>
      <c r="F50" s="8">
        <v>0.29238020999413844</v>
      </c>
      <c r="G50" s="8">
        <v>3.6511204221120537E-2</v>
      </c>
      <c r="H50" s="8">
        <v>8.3571577128630004E-2</v>
      </c>
      <c r="I50" s="54">
        <v>0</v>
      </c>
      <c r="J50" s="54">
        <v>0</v>
      </c>
      <c r="K50" s="54">
        <v>0</v>
      </c>
      <c r="L50" s="8">
        <v>1.6016987692356446E-2</v>
      </c>
      <c r="M50" s="8">
        <v>6.3189476067561715E-3</v>
      </c>
      <c r="N50" s="54">
        <v>0</v>
      </c>
      <c r="O50" s="8">
        <v>4.5700583551585797E-3</v>
      </c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1791</v>
      </c>
      <c r="D51" s="53">
        <v>2472808.0892875325</v>
      </c>
      <c r="E51" s="8">
        <v>0.56002807030933077</v>
      </c>
      <c r="F51" s="8">
        <v>0.26225122816650298</v>
      </c>
      <c r="G51" s="8">
        <v>2.1383149007709556E-2</v>
      </c>
      <c r="H51" s="8">
        <v>0.10336692921748628</v>
      </c>
      <c r="I51" s="54">
        <v>0</v>
      </c>
      <c r="J51" s="8">
        <v>9.8518205110326475E-3</v>
      </c>
      <c r="K51" s="8">
        <v>1.8190775158657295E-2</v>
      </c>
      <c r="L51" s="8">
        <v>2.3677666383254151E-2</v>
      </c>
      <c r="M51" s="8">
        <v>1.2503612460250959E-3</v>
      </c>
      <c r="N51" s="54">
        <v>0</v>
      </c>
      <c r="O51" s="54">
        <v>0</v>
      </c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280</v>
      </c>
      <c r="D52" s="53">
        <v>335430.73836213263</v>
      </c>
      <c r="E52" s="8">
        <v>0.59929783219235577</v>
      </c>
      <c r="F52" s="8">
        <v>0.24145331181160148</v>
      </c>
      <c r="G52" s="8">
        <v>7.2638920877386264E-3</v>
      </c>
      <c r="H52" s="8">
        <v>0.1220609638596679</v>
      </c>
      <c r="I52" s="54">
        <v>0</v>
      </c>
      <c r="J52" s="54">
        <v>0</v>
      </c>
      <c r="K52" s="8">
        <v>8.1225012319873988E-3</v>
      </c>
      <c r="L52" s="8">
        <v>1.7588236191766225E-2</v>
      </c>
      <c r="M52" s="8">
        <v>4.2132626248835544E-3</v>
      </c>
      <c r="N52" s="54">
        <v>0</v>
      </c>
      <c r="O52" s="54">
        <v>0</v>
      </c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1707</v>
      </c>
      <c r="D53" s="53">
        <v>2361031.3327478189</v>
      </c>
      <c r="E53" s="8">
        <v>0.55450614687629651</v>
      </c>
      <c r="F53" s="8">
        <v>0.26806001477729408</v>
      </c>
      <c r="G53" s="8">
        <v>2.4822104877070955E-2</v>
      </c>
      <c r="H53" s="8">
        <v>9.8835916430462689E-2</v>
      </c>
      <c r="I53" s="54">
        <v>0</v>
      </c>
      <c r="J53" s="8">
        <v>1.0318228782477757E-2</v>
      </c>
      <c r="K53" s="8">
        <v>1.7898008718065211E-2</v>
      </c>
      <c r="L53" s="8">
        <v>2.3817114245757044E-2</v>
      </c>
      <c r="M53" s="8">
        <v>1.3095562777237998E-3</v>
      </c>
      <c r="N53" s="54">
        <v>0</v>
      </c>
      <c r="O53" s="8">
        <v>4.3290901485092912E-4</v>
      </c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1851</v>
      </c>
      <c r="D54" s="53">
        <v>2503867.9054062846</v>
      </c>
      <c r="E54" s="8">
        <v>0.56188874123249055</v>
      </c>
      <c r="F54" s="8">
        <v>0.26344093532088003</v>
      </c>
      <c r="G54" s="8">
        <v>1.5215218079249648E-2</v>
      </c>
      <c r="H54" s="8">
        <v>0.10473823387901331</v>
      </c>
      <c r="I54" s="54">
        <v>0</v>
      </c>
      <c r="J54" s="8">
        <v>9.7296112951043932E-3</v>
      </c>
      <c r="K54" s="8">
        <v>1.7965123425885961E-2</v>
      </c>
      <c r="L54" s="8">
        <v>2.4814642940230006E-2</v>
      </c>
      <c r="M54" s="8">
        <v>1.7992806997339352E-3</v>
      </c>
      <c r="N54" s="54">
        <v>0</v>
      </c>
      <c r="O54" s="8">
        <v>4.0821312741184072E-4</v>
      </c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136</v>
      </c>
      <c r="D55" s="53">
        <v>192594.16570366503</v>
      </c>
      <c r="E55" s="8">
        <v>0.53653814158176993</v>
      </c>
      <c r="F55" s="8">
        <v>0.28177205414580359</v>
      </c>
      <c r="G55" s="14">
        <v>0.11913862364244354</v>
      </c>
      <c r="H55" s="8">
        <v>6.2551180629982744E-2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138</v>
      </c>
      <c r="D56" s="53">
        <v>178071.45220351138</v>
      </c>
      <c r="E56" s="8">
        <v>0.5973193809372771</v>
      </c>
      <c r="F56" s="8">
        <v>0.22587225427377836</v>
      </c>
      <c r="G56" s="8">
        <v>1.3682893334235271E-2</v>
      </c>
      <c r="H56" s="8">
        <v>0.13481150814785509</v>
      </c>
      <c r="I56" s="54">
        <v>0</v>
      </c>
      <c r="J56" s="54">
        <v>0</v>
      </c>
      <c r="K56" s="8">
        <v>1.5300243536392859E-2</v>
      </c>
      <c r="L56" s="8">
        <v>1.3013719770460898E-2</v>
      </c>
      <c r="M56" s="54">
        <v>0</v>
      </c>
      <c r="N56" s="54">
        <v>0</v>
      </c>
      <c r="O56" s="54">
        <v>0</v>
      </c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1653</v>
      </c>
      <c r="D57" s="53">
        <v>2294736.6370840184</v>
      </c>
      <c r="E57" s="8">
        <v>0.55713426640574837</v>
      </c>
      <c r="F57" s="8">
        <v>0.26507423478349873</v>
      </c>
      <c r="G57" s="8">
        <v>2.1980688476054108E-2</v>
      </c>
      <c r="H57" s="8">
        <v>0.1009268314112414</v>
      </c>
      <c r="I57" s="54">
        <v>0</v>
      </c>
      <c r="J57" s="8">
        <v>1.0616321306852607E-2</v>
      </c>
      <c r="K57" s="8">
        <v>1.8415080272934335E-2</v>
      </c>
      <c r="L57" s="8">
        <v>2.4505188125345616E-2</v>
      </c>
      <c r="M57" s="8">
        <v>1.3473892183250527E-3</v>
      </c>
      <c r="N57" s="54">
        <v>0</v>
      </c>
      <c r="O57" s="54">
        <v>0</v>
      </c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54</v>
      </c>
      <c r="D58" s="53">
        <v>66294.695663798033</v>
      </c>
      <c r="E58" s="8">
        <v>0.46353594012775728</v>
      </c>
      <c r="F58" s="8">
        <v>0.37141034580199223</v>
      </c>
      <c r="G58" s="8">
        <v>0.12317540827997707</v>
      </c>
      <c r="H58" s="8">
        <v>2.6460605504333757E-2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8">
        <v>1.5417700285939853E-2</v>
      </c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142</v>
      </c>
      <c r="D59" s="53">
        <v>157359.28615862186</v>
      </c>
      <c r="E59" s="8">
        <v>0.60153669395072784</v>
      </c>
      <c r="F59" s="8">
        <v>0.25908520129430856</v>
      </c>
      <c r="G59" s="54">
        <v>0</v>
      </c>
      <c r="H59" s="8">
        <v>0.10763214943625971</v>
      </c>
      <c r="I59" s="54">
        <v>0</v>
      </c>
      <c r="J59" s="54">
        <v>0</v>
      </c>
      <c r="K59" s="54">
        <v>0</v>
      </c>
      <c r="L59" s="8">
        <v>2.276486606951943E-2</v>
      </c>
      <c r="M59" s="8">
        <v>8.9810892491827294E-3</v>
      </c>
      <c r="N59" s="54">
        <v>0</v>
      </c>
      <c r="O59" s="54">
        <v>0</v>
      </c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142</v>
      </c>
      <c r="D60" s="53">
        <v>157359.28615862186</v>
      </c>
      <c r="E60" s="8">
        <v>0.60153669395072784</v>
      </c>
      <c r="F60" s="8">
        <v>0.25908520129430856</v>
      </c>
      <c r="G60" s="54">
        <v>0</v>
      </c>
      <c r="H60" s="8">
        <v>0.10763214943625971</v>
      </c>
      <c r="I60" s="54">
        <v>0</v>
      </c>
      <c r="J60" s="54">
        <v>0</v>
      </c>
      <c r="K60" s="54">
        <v>0</v>
      </c>
      <c r="L60" s="8">
        <v>2.276486606951943E-2</v>
      </c>
      <c r="M60" s="8">
        <v>8.9810892491827294E-3</v>
      </c>
      <c r="N60" s="54">
        <v>0</v>
      </c>
      <c r="O60" s="54">
        <v>0</v>
      </c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1845</v>
      </c>
      <c r="D61" s="53">
        <v>2539102.784951332</v>
      </c>
      <c r="E61" s="8">
        <v>0.55750870935937102</v>
      </c>
      <c r="F61" s="8">
        <v>0.26510131778298601</v>
      </c>
      <c r="G61" s="8">
        <v>2.4040893660419508E-2</v>
      </c>
      <c r="H61" s="8">
        <v>0.10135894381594891</v>
      </c>
      <c r="I61" s="54">
        <v>0</v>
      </c>
      <c r="J61" s="8">
        <v>9.5945944363797445E-3</v>
      </c>
      <c r="K61" s="8">
        <v>1.7715823175547676E-2</v>
      </c>
      <c r="L61" s="8">
        <v>2.305945443208381E-2</v>
      </c>
      <c r="M61" s="8">
        <v>1.2177149432577065E-3</v>
      </c>
      <c r="N61" s="54">
        <v>0</v>
      </c>
      <c r="O61" s="8">
        <v>4.0254839400352417E-4</v>
      </c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1221</v>
      </c>
      <c r="D62" s="53">
        <v>1632299.6561992995</v>
      </c>
      <c r="E62" s="8">
        <v>0.50898536042811149</v>
      </c>
      <c r="F62" s="8">
        <v>0.26869257160999077</v>
      </c>
      <c r="G62" s="8">
        <v>3.6798737413340527E-2</v>
      </c>
      <c r="H62" s="8">
        <v>0.11516288470682091</v>
      </c>
      <c r="I62" s="54">
        <v>0</v>
      </c>
      <c r="J62" s="8">
        <v>8.9650957761109509E-3</v>
      </c>
      <c r="K62" s="8">
        <v>2.6728190776671133E-2</v>
      </c>
      <c r="L62" s="8">
        <v>3.2146779445480431E-2</v>
      </c>
      <c r="M62" s="8">
        <v>1.8942008545794746E-3</v>
      </c>
      <c r="N62" s="54">
        <v>0</v>
      </c>
      <c r="O62" s="8">
        <v>6.2617898889469423E-4</v>
      </c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766</v>
      </c>
      <c r="D63" s="53">
        <v>1064162.4149106524</v>
      </c>
      <c r="E63" s="14">
        <v>0.63844828850403534</v>
      </c>
      <c r="F63" s="8">
        <v>0.25870314576727765</v>
      </c>
      <c r="G63" s="13">
        <v>9.1690291242609414E-4</v>
      </c>
      <c r="H63" s="8">
        <v>8.1112954566425977E-2</v>
      </c>
      <c r="I63" s="54">
        <v>0</v>
      </c>
      <c r="J63" s="8">
        <v>9.1414041357281237E-3</v>
      </c>
      <c r="K63" s="13">
        <v>1.2722487922696847E-3</v>
      </c>
      <c r="L63" s="8">
        <v>9.0770082367522299E-3</v>
      </c>
      <c r="M63" s="8">
        <v>1.328047085084212E-3</v>
      </c>
      <c r="N63" s="54">
        <v>0</v>
      </c>
      <c r="O63" s="54">
        <v>0</v>
      </c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66</v>
      </c>
      <c r="D64" s="53">
        <v>86595.707515987495</v>
      </c>
      <c r="E64" s="8">
        <v>0.51804450949486514</v>
      </c>
      <c r="F64" s="8">
        <v>0.21404437145406</v>
      </c>
      <c r="G64" s="14">
        <v>0.23757435981252603</v>
      </c>
      <c r="H64" s="8">
        <v>3.0336759238548779E-2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1921</v>
      </c>
      <c r="D65" s="53">
        <v>2609866.3635939662</v>
      </c>
      <c r="E65" s="8">
        <v>0.56147276004006308</v>
      </c>
      <c r="F65" s="8">
        <v>0.26643265820842793</v>
      </c>
      <c r="G65" s="8">
        <v>1.5506303631017102E-2</v>
      </c>
      <c r="H65" s="8">
        <v>0.10409370586381125</v>
      </c>
      <c r="I65" s="54">
        <v>0</v>
      </c>
      <c r="J65" s="8">
        <v>9.3344478451926078E-3</v>
      </c>
      <c r="K65" s="8">
        <v>1.7235478639908108E-2</v>
      </c>
      <c r="L65" s="8">
        <v>2.3806808236954202E-2</v>
      </c>
      <c r="M65" s="8">
        <v>1.7262037856516318E-3</v>
      </c>
      <c r="N65" s="54">
        <v>0</v>
      </c>
      <c r="O65" s="8">
        <v>3.9163374897269301E-4</v>
      </c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1354</v>
      </c>
      <c r="D66" s="53">
        <v>1761736.1321963544</v>
      </c>
      <c r="E66" s="8">
        <v>0.55116677622096366</v>
      </c>
      <c r="F66" s="8">
        <v>0.27737351043915548</v>
      </c>
      <c r="G66" s="8">
        <v>1.8867778220895835E-2</v>
      </c>
      <c r="H66" s="8">
        <v>9.5201358207970474E-2</v>
      </c>
      <c r="I66" s="54">
        <v>0</v>
      </c>
      <c r="J66" s="8">
        <v>9.2961150695036673E-3</v>
      </c>
      <c r="K66" s="8">
        <v>2.4593851274191482E-2</v>
      </c>
      <c r="L66" s="8">
        <v>2.1140030128741306E-2</v>
      </c>
      <c r="M66" s="8">
        <v>1.7804074321853417E-3</v>
      </c>
      <c r="N66" s="54">
        <v>0</v>
      </c>
      <c r="O66" s="8">
        <v>5.8017300639555424E-4</v>
      </c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633</v>
      </c>
      <c r="D67" s="53">
        <v>934725.93891359353</v>
      </c>
      <c r="E67" s="8">
        <v>0.57687377052933364</v>
      </c>
      <c r="F67" s="8">
        <v>0.2409583512938118</v>
      </c>
      <c r="G67" s="8">
        <v>2.9743748688716348E-2</v>
      </c>
      <c r="H67" s="8">
        <v>0.11402061042676592</v>
      </c>
      <c r="I67" s="54">
        <v>0</v>
      </c>
      <c r="J67" s="8">
        <v>8.5419258356847667E-3</v>
      </c>
      <c r="K67" s="13">
        <v>1.7699514630511422E-3</v>
      </c>
      <c r="L67" s="8">
        <v>2.6627519460478193E-2</v>
      </c>
      <c r="M67" s="8">
        <v>1.4641223021579438E-3</v>
      </c>
      <c r="N67" s="54">
        <v>0</v>
      </c>
      <c r="O67" s="54">
        <v>0</v>
      </c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706</v>
      </c>
      <c r="D68" s="53">
        <v>943730.37871703051</v>
      </c>
      <c r="E68" s="8">
        <v>0.53520865548248375</v>
      </c>
      <c r="F68" s="8">
        <v>0.32160899094856032</v>
      </c>
      <c r="G68" s="8">
        <v>1.524662112122061E-2</v>
      </c>
      <c r="H68" s="8">
        <v>0.10627218299631505</v>
      </c>
      <c r="I68" s="54">
        <v>0</v>
      </c>
      <c r="J68" s="8">
        <v>1.3563764769491938E-2</v>
      </c>
      <c r="K68" s="8">
        <v>8.0997846819275392E-3</v>
      </c>
      <c r="L68" s="54">
        <v>0</v>
      </c>
      <c r="M68" s="54">
        <v>0</v>
      </c>
      <c r="N68" s="54">
        <v>0</v>
      </c>
      <c r="O68" s="54">
        <v>0</v>
      </c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156</v>
      </c>
      <c r="D69" s="53">
        <v>211403.47069105363</v>
      </c>
      <c r="E69" s="13">
        <v>0.32068290781420233</v>
      </c>
      <c r="F69" s="8">
        <v>0.32968685123203534</v>
      </c>
      <c r="G69" s="8">
        <v>5.5775231167122567E-2</v>
      </c>
      <c r="H69" s="8">
        <v>0.14474403702015767</v>
      </c>
      <c r="I69" s="54">
        <v>0</v>
      </c>
      <c r="J69" s="54">
        <v>0</v>
      </c>
      <c r="K69" s="14">
        <v>0.12638730812737259</v>
      </c>
      <c r="L69" s="8">
        <v>1.6038543583346068E-2</v>
      </c>
      <c r="M69" s="8">
        <v>6.6851210557636086E-3</v>
      </c>
      <c r="N69" s="54">
        <v>0</v>
      </c>
      <c r="O69" s="54">
        <v>0</v>
      </c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155</v>
      </c>
      <c r="D70" s="53">
        <v>204242.37645896722</v>
      </c>
      <c r="E70" s="8">
        <v>0.67330211729713085</v>
      </c>
      <c r="F70" s="8">
        <v>0.20748409266052323</v>
      </c>
      <c r="G70" s="8">
        <v>5.0796189060917839E-2</v>
      </c>
      <c r="H70" s="13">
        <v>2.4484610578274557E-2</v>
      </c>
      <c r="I70" s="54">
        <v>0</v>
      </c>
      <c r="J70" s="54">
        <v>0</v>
      </c>
      <c r="K70" s="54">
        <v>0</v>
      </c>
      <c r="L70" s="8">
        <v>4.3932990403153571E-2</v>
      </c>
      <c r="M70" s="54">
        <v>0</v>
      </c>
      <c r="N70" s="54">
        <v>0</v>
      </c>
      <c r="O70" s="54">
        <v>0</v>
      </c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149</v>
      </c>
      <c r="D71" s="53">
        <v>213797.78710212113</v>
      </c>
      <c r="E71" s="8">
        <v>0.47085611963443369</v>
      </c>
      <c r="F71" s="8">
        <v>0.17420230683077156</v>
      </c>
      <c r="G71" s="8">
        <v>3.3330164842591888E-2</v>
      </c>
      <c r="H71" s="8">
        <v>0.12261101548157455</v>
      </c>
      <c r="I71" s="54">
        <v>0</v>
      </c>
      <c r="J71" s="54">
        <v>0</v>
      </c>
      <c r="K71" s="54">
        <v>0</v>
      </c>
      <c r="L71" s="14">
        <v>0.18453858120774908</v>
      </c>
      <c r="M71" s="8">
        <v>1.4461812002879333E-2</v>
      </c>
      <c r="N71" s="54">
        <v>0</v>
      </c>
      <c r="O71" s="54">
        <v>0</v>
      </c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259</v>
      </c>
      <c r="D72" s="53">
        <v>348524.21061690047</v>
      </c>
      <c r="E72" s="8">
        <v>0.50361641583109917</v>
      </c>
      <c r="F72" s="14">
        <v>0.43224821838272831</v>
      </c>
      <c r="G72" s="8">
        <v>3.3154759680464291E-3</v>
      </c>
      <c r="H72" s="8">
        <v>6.0819889818126659E-2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264</v>
      </c>
      <c r="D73" s="53">
        <v>365955.10583768628</v>
      </c>
      <c r="E73" s="8">
        <v>0.60267676627397981</v>
      </c>
      <c r="F73" s="8">
        <v>0.23248492968337275</v>
      </c>
      <c r="G73" s="8">
        <v>2.4244590803431717E-2</v>
      </c>
      <c r="H73" s="8">
        <v>0.10337579229509596</v>
      </c>
      <c r="I73" s="54">
        <v>0</v>
      </c>
      <c r="J73" s="8">
        <v>8.1991496836337045E-3</v>
      </c>
      <c r="K73" s="8">
        <v>2.901877126048498E-2</v>
      </c>
      <c r="L73" s="54">
        <v>0</v>
      </c>
      <c r="M73" s="54">
        <v>0</v>
      </c>
      <c r="N73" s="54">
        <v>0</v>
      </c>
      <c r="O73" s="54">
        <v>0</v>
      </c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298</v>
      </c>
      <c r="D74" s="53">
        <v>408808.74168619351</v>
      </c>
      <c r="E74" s="14">
        <v>0.74138135779814662</v>
      </c>
      <c r="F74" s="13">
        <v>6.1962249297529748E-2</v>
      </c>
      <c r="G74" s="8">
        <v>1.7939728366448703E-2</v>
      </c>
      <c r="H74" s="8">
        <v>0.13004407214453495</v>
      </c>
      <c r="I74" s="54">
        <v>0</v>
      </c>
      <c r="J74" s="8">
        <v>2.0940364106663448E-2</v>
      </c>
      <c r="K74" s="54">
        <v>0</v>
      </c>
      <c r="L74" s="8">
        <v>2.5232008393931395E-2</v>
      </c>
      <c r="M74" s="54">
        <v>0</v>
      </c>
      <c r="N74" s="54">
        <v>0</v>
      </c>
      <c r="O74" s="8">
        <v>2.5002198927453947E-3</v>
      </c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O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27" display="Vissza" xr:uid="{9FB41DD3-BFE4-4E98-BAF5-9941F3A76D90}"/>
  </hyperlink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62577-AB56-47F9-A3C5-63585D41B045}">
  <sheetPr codeName="Munka1"/>
  <dimension ref="A1:AR74"/>
  <sheetViews>
    <sheetView workbookViewId="0">
      <selection activeCell="D6" sqref="D6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4" t="s">
        <v>467</v>
      </c>
      <c r="B1" s="64"/>
      <c r="C1" s="65" t="s">
        <v>0</v>
      </c>
      <c r="D1" s="65"/>
      <c r="E1" s="65"/>
      <c r="F1" s="65"/>
    </row>
    <row r="2" spans="1:44" ht="15.95" customHeight="1" x14ac:dyDescent="0.2">
      <c r="A2" s="64"/>
      <c r="B2" s="64"/>
      <c r="C2" s="66" t="s">
        <v>1</v>
      </c>
      <c r="D2" s="66"/>
      <c r="E2" s="4" t="s">
        <v>2</v>
      </c>
      <c r="F2" s="4" t="s">
        <v>3</v>
      </c>
    </row>
    <row r="3" spans="1:44" s="2" customFormat="1" ht="11.25" x14ac:dyDescent="0.2">
      <c r="A3" s="64"/>
      <c r="B3" s="64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43">
        <v>3020</v>
      </c>
      <c r="D4" s="43">
        <v>4009894.9999999939</v>
      </c>
      <c r="E4" s="8">
        <v>0.96090836643302013</v>
      </c>
      <c r="F4" s="8">
        <v>3.9091633566979186E-2</v>
      </c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</row>
    <row r="5" spans="1:44" ht="17.100000000000001" customHeight="1" x14ac:dyDescent="0.2">
      <c r="A5" s="63" t="s">
        <v>5</v>
      </c>
      <c r="B5" s="7" t="s">
        <v>6</v>
      </c>
      <c r="C5" s="43">
        <v>1075</v>
      </c>
      <c r="D5" s="43">
        <v>1424332.2713016174</v>
      </c>
      <c r="E5" s="13">
        <v>0.90670452754357966</v>
      </c>
      <c r="F5" s="14">
        <v>9.3295472456423265E-2</v>
      </c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</row>
    <row r="6" spans="1:44" ht="17.100000000000001" customHeight="1" x14ac:dyDescent="0.2">
      <c r="A6" s="63"/>
      <c r="B6" s="7" t="s">
        <v>7</v>
      </c>
      <c r="C6" s="43">
        <v>898</v>
      </c>
      <c r="D6" s="43">
        <v>1123003.5315886524</v>
      </c>
      <c r="E6" s="8">
        <v>0.97967616652640255</v>
      </c>
      <c r="F6" s="8">
        <v>2.0323833473597373E-2</v>
      </c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</row>
    <row r="7" spans="1:44" ht="17.100000000000001" customHeight="1" x14ac:dyDescent="0.2">
      <c r="A7" s="63"/>
      <c r="B7" s="7" t="s">
        <v>8</v>
      </c>
      <c r="C7" s="43">
        <v>631</v>
      </c>
      <c r="D7" s="43">
        <v>864481.7148633122</v>
      </c>
      <c r="E7" s="14">
        <v>0.99879019184351081</v>
      </c>
      <c r="F7" s="13">
        <v>1.2098081564891104E-3</v>
      </c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</row>
    <row r="8" spans="1:44" ht="17.100000000000001" customHeight="1" x14ac:dyDescent="0.2">
      <c r="A8" s="63"/>
      <c r="B8" s="7" t="s">
        <v>9</v>
      </c>
      <c r="C8" s="43">
        <v>416</v>
      </c>
      <c r="D8" s="43">
        <v>598077.48224641231</v>
      </c>
      <c r="E8" s="14">
        <v>1</v>
      </c>
      <c r="F8" s="44">
        <v>0</v>
      </c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</row>
    <row r="9" spans="1:44" ht="17.100000000000001" customHeight="1" x14ac:dyDescent="0.2">
      <c r="A9" s="63" t="s">
        <v>10</v>
      </c>
      <c r="B9" s="7" t="s">
        <v>11</v>
      </c>
      <c r="C9" s="43">
        <v>2301</v>
      </c>
      <c r="D9" s="43">
        <v>2937053.5937916297</v>
      </c>
      <c r="E9" s="8">
        <v>0.94698513868408218</v>
      </c>
      <c r="F9" s="8">
        <v>5.3014861315918892E-2</v>
      </c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</row>
    <row r="10" spans="1:44" ht="17.100000000000001" customHeight="1" x14ac:dyDescent="0.2">
      <c r="A10" s="63"/>
      <c r="B10" s="7" t="s">
        <v>12</v>
      </c>
      <c r="C10" s="43">
        <v>719</v>
      </c>
      <c r="D10" s="43">
        <v>1072841.4062083659</v>
      </c>
      <c r="E10" s="14">
        <v>0.99902515225109223</v>
      </c>
      <c r="F10" s="13">
        <v>9.7484774890782273E-4</v>
      </c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</row>
    <row r="11" spans="1:44" ht="17.100000000000001" customHeight="1" x14ac:dyDescent="0.2">
      <c r="A11" s="63" t="s">
        <v>13</v>
      </c>
      <c r="B11" s="7" t="s">
        <v>14</v>
      </c>
      <c r="C11" s="43">
        <v>510</v>
      </c>
      <c r="D11" s="43">
        <v>703348.59264578857</v>
      </c>
      <c r="E11" s="14">
        <v>0.98714418642062685</v>
      </c>
      <c r="F11" s="13">
        <v>1.2855813579372915E-2</v>
      </c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</row>
    <row r="12" spans="1:44" ht="30" customHeight="1" x14ac:dyDescent="0.2">
      <c r="A12" s="63"/>
      <c r="B12" s="7" t="s">
        <v>15</v>
      </c>
      <c r="C12" s="43">
        <v>786</v>
      </c>
      <c r="D12" s="43">
        <v>987799.1063419308</v>
      </c>
      <c r="E12" s="14">
        <v>0.99801863405577895</v>
      </c>
      <c r="F12" s="13">
        <v>1.9813659442210435E-3</v>
      </c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</row>
    <row r="13" spans="1:44" ht="17.100000000000001" customHeight="1" x14ac:dyDescent="0.2">
      <c r="A13" s="63"/>
      <c r="B13" s="7" t="s">
        <v>16</v>
      </c>
      <c r="C13" s="43">
        <v>693</v>
      </c>
      <c r="D13" s="43">
        <v>1044689.9791788866</v>
      </c>
      <c r="E13" s="14">
        <v>0.99899888287375049</v>
      </c>
      <c r="F13" s="13">
        <v>1.0011171262496068E-3</v>
      </c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</row>
    <row r="14" spans="1:44" ht="30" customHeight="1" x14ac:dyDescent="0.2">
      <c r="A14" s="63"/>
      <c r="B14" s="7" t="s">
        <v>17</v>
      </c>
      <c r="C14" s="43">
        <v>211</v>
      </c>
      <c r="D14" s="43">
        <v>268274.96967606741</v>
      </c>
      <c r="E14" s="8">
        <v>0.93439331567487005</v>
      </c>
      <c r="F14" s="8">
        <v>6.5606684325130102E-2</v>
      </c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</row>
    <row r="15" spans="1:44" ht="30" customHeight="1" x14ac:dyDescent="0.2">
      <c r="A15" s="63"/>
      <c r="B15" s="7" t="s">
        <v>18</v>
      </c>
      <c r="C15" s="43">
        <v>565</v>
      </c>
      <c r="D15" s="43">
        <v>720983.67865583568</v>
      </c>
      <c r="E15" s="13">
        <v>0.82823240322370528</v>
      </c>
      <c r="F15" s="14">
        <v>0.17176759677629622</v>
      </c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</row>
    <row r="16" spans="1:44" ht="30" customHeight="1" x14ac:dyDescent="0.2">
      <c r="A16" s="63"/>
      <c r="B16" s="7" t="s">
        <v>19</v>
      </c>
      <c r="C16" s="43">
        <v>255</v>
      </c>
      <c r="D16" s="43">
        <v>284798.67350149009</v>
      </c>
      <c r="E16" s="8">
        <v>0.98853255189286227</v>
      </c>
      <c r="F16" s="8">
        <v>1.1467448107137831E-2</v>
      </c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</row>
    <row r="17" spans="1:44" ht="17.100000000000001" customHeight="1" x14ac:dyDescent="0.2">
      <c r="A17" s="63" t="s">
        <v>20</v>
      </c>
      <c r="B17" s="7" t="s">
        <v>21</v>
      </c>
      <c r="C17" s="43">
        <v>340</v>
      </c>
      <c r="D17" s="43">
        <v>483363.72482165211</v>
      </c>
      <c r="E17" s="8">
        <v>0.97207290474015595</v>
      </c>
      <c r="F17" s="8">
        <v>2.7927095259843902E-2</v>
      </c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</row>
    <row r="18" spans="1:44" ht="17.100000000000001" customHeight="1" x14ac:dyDescent="0.2">
      <c r="A18" s="63"/>
      <c r="B18" s="7" t="s">
        <v>22</v>
      </c>
      <c r="C18" s="43">
        <v>646</v>
      </c>
      <c r="D18" s="43">
        <v>901414.21891340078</v>
      </c>
      <c r="E18" s="8">
        <v>0.96518259952724028</v>
      </c>
      <c r="F18" s="8">
        <v>3.4817400472759823E-2</v>
      </c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</row>
    <row r="19" spans="1:44" ht="30" customHeight="1" x14ac:dyDescent="0.2">
      <c r="A19" s="63"/>
      <c r="B19" s="7" t="s">
        <v>23</v>
      </c>
      <c r="C19" s="43">
        <v>1216</v>
      </c>
      <c r="D19" s="43">
        <v>1565145.9805861097</v>
      </c>
      <c r="E19" s="14">
        <v>0.9822826622967562</v>
      </c>
      <c r="F19" s="13">
        <v>1.7717337703243928E-2</v>
      </c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</row>
    <row r="20" spans="1:44" ht="17.100000000000001" customHeight="1" x14ac:dyDescent="0.2">
      <c r="A20" s="63"/>
      <c r="B20" s="7" t="s">
        <v>24</v>
      </c>
      <c r="C20" s="43">
        <v>776</v>
      </c>
      <c r="D20" s="43">
        <v>1004215.3756138551</v>
      </c>
      <c r="E20" s="13">
        <v>0.92140328061058019</v>
      </c>
      <c r="F20" s="14">
        <v>7.859671938942045E-2</v>
      </c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</row>
    <row r="21" spans="1:44" ht="17.100000000000001" customHeight="1" x14ac:dyDescent="0.2">
      <c r="A21" s="63"/>
      <c r="B21" s="7" t="s">
        <v>25</v>
      </c>
      <c r="C21" s="43">
        <v>42</v>
      </c>
      <c r="D21" s="43">
        <v>55755.700064976678</v>
      </c>
      <c r="E21" s="8">
        <v>0.90653426717966257</v>
      </c>
      <c r="F21" s="8">
        <v>9.3465732820337349E-2</v>
      </c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</row>
    <row r="22" spans="1:44" ht="17.100000000000001" customHeight="1" x14ac:dyDescent="0.2">
      <c r="A22" s="63" t="s">
        <v>26</v>
      </c>
      <c r="B22" s="7" t="s">
        <v>27</v>
      </c>
      <c r="C22" s="43">
        <v>2520</v>
      </c>
      <c r="D22" s="43">
        <v>3333906.0136308586</v>
      </c>
      <c r="E22" s="8">
        <v>0.95947574388205292</v>
      </c>
      <c r="F22" s="8">
        <v>4.0524256117947494E-2</v>
      </c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</row>
    <row r="23" spans="1:44" ht="17.100000000000001" customHeight="1" x14ac:dyDescent="0.2">
      <c r="A23" s="63"/>
      <c r="B23" s="7" t="s">
        <v>25</v>
      </c>
      <c r="C23" s="43">
        <v>500</v>
      </c>
      <c r="D23" s="43">
        <v>675988.98636912846</v>
      </c>
      <c r="E23" s="8">
        <v>0.96797390897031876</v>
      </c>
      <c r="F23" s="8">
        <v>3.2026091029680903E-2</v>
      </c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</row>
    <row r="24" spans="1:44" ht="17.100000000000001" customHeight="1" x14ac:dyDescent="0.2">
      <c r="A24" s="63" t="s">
        <v>28</v>
      </c>
      <c r="B24" s="7" t="s">
        <v>29</v>
      </c>
      <c r="C24" s="43">
        <v>596</v>
      </c>
      <c r="D24" s="43">
        <v>800394.36117074953</v>
      </c>
      <c r="E24" s="8">
        <v>0.97549503005415839</v>
      </c>
      <c r="F24" s="8">
        <v>2.4504969945840966E-2</v>
      </c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</row>
    <row r="25" spans="1:44" ht="30" customHeight="1" x14ac:dyDescent="0.2">
      <c r="A25" s="63"/>
      <c r="B25" s="7" t="s">
        <v>30</v>
      </c>
      <c r="C25" s="43">
        <v>556</v>
      </c>
      <c r="D25" s="43">
        <v>867337.84788338526</v>
      </c>
      <c r="E25" s="8">
        <v>0.97933567192243876</v>
      </c>
      <c r="F25" s="8">
        <v>2.0664328077561255E-2</v>
      </c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</row>
    <row r="26" spans="1:44" ht="17.100000000000001" customHeight="1" x14ac:dyDescent="0.2">
      <c r="A26" s="63"/>
      <c r="B26" s="7" t="s">
        <v>31</v>
      </c>
      <c r="C26" s="43">
        <v>1037</v>
      </c>
      <c r="D26" s="43">
        <v>1243726.9358345899</v>
      </c>
      <c r="E26" s="8">
        <v>0.97024235542860526</v>
      </c>
      <c r="F26" s="8">
        <v>2.9757644571395899E-2</v>
      </c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</row>
    <row r="27" spans="1:44" ht="17.100000000000001" customHeight="1" x14ac:dyDescent="0.2">
      <c r="A27" s="63"/>
      <c r="B27" s="7" t="s">
        <v>32</v>
      </c>
      <c r="C27" s="43">
        <v>831</v>
      </c>
      <c r="D27" s="43">
        <v>1098435.8551112716</v>
      </c>
      <c r="E27" s="13">
        <v>0.92516051994202386</v>
      </c>
      <c r="F27" s="14">
        <v>7.4839480057976748E-2</v>
      </c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</row>
    <row r="28" spans="1:44" ht="17.100000000000001" customHeight="1" x14ac:dyDescent="0.2">
      <c r="A28" s="63" t="s">
        <v>33</v>
      </c>
      <c r="B28" s="7" t="s">
        <v>34</v>
      </c>
      <c r="C28" s="43">
        <v>731</v>
      </c>
      <c r="D28" s="43">
        <v>754195.58432009269</v>
      </c>
      <c r="E28" s="13">
        <v>0.85875661258378466</v>
      </c>
      <c r="F28" s="14">
        <v>0.14124338741621487</v>
      </c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</row>
    <row r="29" spans="1:44" ht="17.100000000000001" customHeight="1" x14ac:dyDescent="0.2">
      <c r="A29" s="63"/>
      <c r="B29" s="7" t="s">
        <v>35</v>
      </c>
      <c r="C29" s="43">
        <v>939</v>
      </c>
      <c r="D29" s="43">
        <v>926203.62377819605</v>
      </c>
      <c r="E29" s="8">
        <v>0.96702243342665672</v>
      </c>
      <c r="F29" s="8">
        <v>3.2977566573343414E-2</v>
      </c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</row>
    <row r="30" spans="1:44" ht="17.100000000000001" customHeight="1" x14ac:dyDescent="0.2">
      <c r="A30" s="63"/>
      <c r="B30" s="7" t="s">
        <v>36</v>
      </c>
      <c r="C30" s="43">
        <v>996</v>
      </c>
      <c r="D30" s="43">
        <v>1266210.9590130523</v>
      </c>
      <c r="E30" s="14">
        <v>0.99248623334628117</v>
      </c>
      <c r="F30" s="13">
        <v>7.5137666537184742E-3</v>
      </c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</row>
    <row r="31" spans="1:44" ht="17.100000000000001" customHeight="1" x14ac:dyDescent="0.2">
      <c r="A31" s="63"/>
      <c r="B31" s="7" t="s">
        <v>37</v>
      </c>
      <c r="C31" s="43">
        <v>354</v>
      </c>
      <c r="D31" s="43">
        <v>1063284.8328886556</v>
      </c>
      <c r="E31" s="14">
        <v>0.9904350638514352</v>
      </c>
      <c r="F31" s="13">
        <v>9.564936148565073E-3</v>
      </c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</row>
    <row r="32" spans="1:44" ht="17.100000000000001" customHeight="1" x14ac:dyDescent="0.2">
      <c r="A32" s="63" t="s">
        <v>38</v>
      </c>
      <c r="B32" s="7" t="s">
        <v>39</v>
      </c>
      <c r="C32" s="43">
        <v>1903</v>
      </c>
      <c r="D32" s="43">
        <v>2622106.7717336784</v>
      </c>
      <c r="E32" s="14">
        <v>0.99709276629951171</v>
      </c>
      <c r="F32" s="13">
        <v>2.9072337004879861E-3</v>
      </c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</row>
    <row r="33" spans="1:44" ht="17.100000000000001" customHeight="1" x14ac:dyDescent="0.2">
      <c r="A33" s="63"/>
      <c r="B33" s="7" t="s">
        <v>40</v>
      </c>
      <c r="C33" s="43">
        <v>1117</v>
      </c>
      <c r="D33" s="43">
        <v>1387788.2282663202</v>
      </c>
      <c r="E33" s="13">
        <v>0.8925410478547593</v>
      </c>
      <c r="F33" s="14">
        <v>0.10745895214524136</v>
      </c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</row>
    <row r="34" spans="1:44" ht="17.100000000000001" customHeight="1" x14ac:dyDescent="0.2">
      <c r="A34" s="63" t="s">
        <v>41</v>
      </c>
      <c r="B34" s="9" t="s">
        <v>42</v>
      </c>
      <c r="C34" s="43">
        <v>902</v>
      </c>
      <c r="D34" s="43">
        <v>1107962.2520897342</v>
      </c>
      <c r="E34" s="8">
        <v>0.94315084456105391</v>
      </c>
      <c r="F34" s="8">
        <v>5.6849155438946954E-2</v>
      </c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</row>
    <row r="35" spans="1:44" ht="17.100000000000001" customHeight="1" x14ac:dyDescent="0.2">
      <c r="A35" s="63"/>
      <c r="B35" s="9" t="s">
        <v>43</v>
      </c>
      <c r="C35" s="43">
        <v>623</v>
      </c>
      <c r="D35" s="43">
        <v>817400.26458593819</v>
      </c>
      <c r="E35" s="8">
        <v>0.93407116564153025</v>
      </c>
      <c r="F35" s="8">
        <v>6.5928834358470009E-2</v>
      </c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</row>
    <row r="36" spans="1:44" ht="17.100000000000001" customHeight="1" x14ac:dyDescent="0.2">
      <c r="A36" s="63"/>
      <c r="B36" s="9" t="s">
        <v>44</v>
      </c>
      <c r="C36" s="43">
        <v>740</v>
      </c>
      <c r="D36" s="43">
        <v>985713.5428272126</v>
      </c>
      <c r="E36" s="8">
        <v>0.96458614107564966</v>
      </c>
      <c r="F36" s="8">
        <v>3.5413858924350138E-2</v>
      </c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</row>
    <row r="37" spans="1:44" ht="17.100000000000001" customHeight="1" x14ac:dyDescent="0.2">
      <c r="A37" s="63"/>
      <c r="B37" s="9" t="s">
        <v>45</v>
      </c>
      <c r="C37" s="43">
        <v>755</v>
      </c>
      <c r="D37" s="43">
        <v>1098818.9404971141</v>
      </c>
      <c r="E37" s="14">
        <v>0.99547836270794632</v>
      </c>
      <c r="F37" s="13">
        <v>4.5216372920535127E-3</v>
      </c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</row>
    <row r="38" spans="1:44" ht="17.100000000000001" customHeight="1" x14ac:dyDescent="0.2">
      <c r="A38" s="63" t="s">
        <v>46</v>
      </c>
      <c r="B38" s="9" t="s">
        <v>42</v>
      </c>
      <c r="C38" s="43">
        <v>308</v>
      </c>
      <c r="D38" s="43">
        <v>367102.52449574397</v>
      </c>
      <c r="E38" s="8">
        <v>0.9293061199037348</v>
      </c>
      <c r="F38" s="8">
        <v>7.0693880096264816E-2</v>
      </c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</row>
    <row r="39" spans="1:44" ht="17.100000000000001" customHeight="1" x14ac:dyDescent="0.2">
      <c r="A39" s="63"/>
      <c r="B39" s="9" t="s">
        <v>43</v>
      </c>
      <c r="C39" s="43">
        <v>335</v>
      </c>
      <c r="D39" s="43">
        <v>422249.85671377607</v>
      </c>
      <c r="E39" s="8">
        <v>0.95070432719300191</v>
      </c>
      <c r="F39" s="8">
        <v>4.9295672806998023E-2</v>
      </c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</row>
    <row r="40" spans="1:44" ht="17.100000000000001" customHeight="1" x14ac:dyDescent="0.2">
      <c r="A40" s="63"/>
      <c r="B40" s="9" t="s">
        <v>44</v>
      </c>
      <c r="C40" s="43">
        <v>263</v>
      </c>
      <c r="D40" s="43">
        <v>323031.79517002596</v>
      </c>
      <c r="E40" s="8">
        <v>0.94978907369816257</v>
      </c>
      <c r="F40" s="8">
        <v>5.0210926301838203E-2</v>
      </c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</row>
    <row r="41" spans="1:44" ht="17.100000000000001" customHeight="1" x14ac:dyDescent="0.2">
      <c r="A41" s="63"/>
      <c r="B41" s="9" t="s">
        <v>45</v>
      </c>
      <c r="C41" s="43">
        <v>302</v>
      </c>
      <c r="D41" s="43">
        <v>397857.0904452515</v>
      </c>
      <c r="E41" s="8">
        <v>0.92403123279321475</v>
      </c>
      <c r="F41" s="8">
        <v>7.5968767206785193E-2</v>
      </c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</row>
    <row r="42" spans="1:44" ht="17.100000000000001" customHeight="1" x14ac:dyDescent="0.2">
      <c r="A42" s="63"/>
      <c r="B42" s="9" t="s">
        <v>47</v>
      </c>
      <c r="C42" s="43">
        <v>317</v>
      </c>
      <c r="D42" s="43">
        <v>415121.2498508729</v>
      </c>
      <c r="E42" s="8">
        <v>0.94299127310068287</v>
      </c>
      <c r="F42" s="8">
        <v>5.7008726899317297E-2</v>
      </c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</row>
    <row r="43" spans="1:44" ht="17.100000000000001" customHeight="1" x14ac:dyDescent="0.2">
      <c r="A43" s="63"/>
      <c r="B43" s="9" t="s">
        <v>48</v>
      </c>
      <c r="C43" s="43">
        <v>334</v>
      </c>
      <c r="D43" s="43">
        <v>448049.10262186977</v>
      </c>
      <c r="E43" s="8">
        <v>0.94900913746619797</v>
      </c>
      <c r="F43" s="8">
        <v>5.0990862533802229E-2</v>
      </c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</row>
    <row r="44" spans="1:44" ht="17.100000000000001" customHeight="1" x14ac:dyDescent="0.2">
      <c r="A44" s="63"/>
      <c r="B44" s="9" t="s">
        <v>49</v>
      </c>
      <c r="C44" s="43">
        <v>259</v>
      </c>
      <c r="D44" s="43">
        <v>344888.29763335839</v>
      </c>
      <c r="E44" s="8">
        <v>0.96758445848721886</v>
      </c>
      <c r="F44" s="8">
        <v>3.2415541512781455E-2</v>
      </c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</row>
    <row r="45" spans="1:44" ht="17.100000000000001" customHeight="1" x14ac:dyDescent="0.2">
      <c r="A45" s="63"/>
      <c r="B45" s="9" t="s">
        <v>50</v>
      </c>
      <c r="C45" s="43">
        <v>298</v>
      </c>
      <c r="D45" s="43">
        <v>386281.73924054118</v>
      </c>
      <c r="E45" s="14">
        <v>0.99522184171089922</v>
      </c>
      <c r="F45" s="13">
        <v>4.7781582891011382E-3</v>
      </c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</row>
    <row r="46" spans="1:44" ht="17.100000000000001" customHeight="1" x14ac:dyDescent="0.2">
      <c r="A46" s="63"/>
      <c r="B46" s="9" t="s">
        <v>51</v>
      </c>
      <c r="C46" s="43">
        <v>310</v>
      </c>
      <c r="D46" s="43">
        <v>423221.17646375892</v>
      </c>
      <c r="E46" s="14">
        <v>0.99280314903925093</v>
      </c>
      <c r="F46" s="13">
        <v>7.1968509607491134E-3</v>
      </c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</row>
    <row r="47" spans="1:44" ht="17.100000000000001" customHeight="1" x14ac:dyDescent="0.2">
      <c r="A47" s="63"/>
      <c r="B47" s="9" t="s">
        <v>52</v>
      </c>
      <c r="C47" s="43">
        <v>294</v>
      </c>
      <c r="D47" s="43">
        <v>482092.16736479633</v>
      </c>
      <c r="E47" s="14">
        <v>0.9980114696839073</v>
      </c>
      <c r="F47" s="13">
        <v>1.9885303160926664E-3</v>
      </c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</row>
    <row r="48" spans="1:44" ht="17.100000000000001" customHeight="1" x14ac:dyDescent="0.2">
      <c r="A48" s="63" t="s">
        <v>53</v>
      </c>
      <c r="B48" s="7" t="s">
        <v>11</v>
      </c>
      <c r="C48" s="43">
        <v>1028</v>
      </c>
      <c r="D48" s="43">
        <v>1305886.0099147651</v>
      </c>
      <c r="E48" s="8">
        <v>0.945960489082879</v>
      </c>
      <c r="F48" s="8">
        <v>5.403951091711999E-2</v>
      </c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</row>
    <row r="49" spans="1:44" ht="17.100000000000001" customHeight="1" x14ac:dyDescent="0.2">
      <c r="A49" s="63"/>
      <c r="B49" s="7" t="s">
        <v>12</v>
      </c>
      <c r="C49" s="43">
        <v>1992</v>
      </c>
      <c r="D49" s="43">
        <v>2704008.9900852339</v>
      </c>
      <c r="E49" s="8">
        <v>0.9681273601497753</v>
      </c>
      <c r="F49" s="8">
        <v>3.1872639850225426E-2</v>
      </c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</row>
    <row r="50" spans="1:44" ht="20.100000000000001" customHeight="1" x14ac:dyDescent="0.2">
      <c r="A50" s="63" t="s">
        <v>54</v>
      </c>
      <c r="B50" s="7" t="s">
        <v>11</v>
      </c>
      <c r="C50" s="43">
        <v>811</v>
      </c>
      <c r="D50" s="43">
        <v>943236.39560844365</v>
      </c>
      <c r="E50" s="13">
        <v>0.84275176512661343</v>
      </c>
      <c r="F50" s="14">
        <v>0.15724823487338693</v>
      </c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</row>
    <row r="51" spans="1:44" ht="20.100000000000001" customHeight="1" x14ac:dyDescent="0.2">
      <c r="A51" s="63"/>
      <c r="B51" s="7" t="s">
        <v>12</v>
      </c>
      <c r="C51" s="43">
        <v>2209</v>
      </c>
      <c r="D51" s="43">
        <v>3066658.6043915483</v>
      </c>
      <c r="E51" s="14">
        <v>0.99725072504248624</v>
      </c>
      <c r="F51" s="13">
        <v>2.7492749575139101E-3</v>
      </c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</row>
    <row r="52" spans="1:44" ht="27.95" customHeight="1" x14ac:dyDescent="0.2">
      <c r="A52" s="63" t="s">
        <v>55</v>
      </c>
      <c r="B52" s="7" t="s">
        <v>11</v>
      </c>
      <c r="C52" s="43">
        <v>711</v>
      </c>
      <c r="D52" s="43">
        <v>838403.59335627325</v>
      </c>
      <c r="E52" s="13">
        <v>0.81303354705989395</v>
      </c>
      <c r="F52" s="14">
        <v>0.18696645294010639</v>
      </c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</row>
    <row r="53" spans="1:44" ht="27.95" customHeight="1" x14ac:dyDescent="0.2">
      <c r="A53" s="63"/>
      <c r="B53" s="7" t="s">
        <v>12</v>
      </c>
      <c r="C53" s="43">
        <v>2309</v>
      </c>
      <c r="D53" s="43">
        <v>3171491.4066437175</v>
      </c>
      <c r="E53" s="14">
        <v>1</v>
      </c>
      <c r="F53" s="44">
        <v>0</v>
      </c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</row>
    <row r="54" spans="1:44" ht="27.95" customHeight="1" x14ac:dyDescent="0.2">
      <c r="A54" s="63" t="s">
        <v>56</v>
      </c>
      <c r="B54" s="7" t="s">
        <v>11</v>
      </c>
      <c r="C54" s="43">
        <v>2853</v>
      </c>
      <c r="D54" s="43">
        <v>3770602.6747248136</v>
      </c>
      <c r="E54" s="8">
        <v>0.96139710696453218</v>
      </c>
      <c r="F54" s="8">
        <v>3.8602893035468294E-2</v>
      </c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</row>
    <row r="55" spans="1:44" ht="27.95" customHeight="1" x14ac:dyDescent="0.2">
      <c r="A55" s="63"/>
      <c r="B55" s="7" t="s">
        <v>12</v>
      </c>
      <c r="C55" s="43">
        <v>167</v>
      </c>
      <c r="D55" s="43">
        <v>239292.3252751753</v>
      </c>
      <c r="E55" s="8">
        <v>0.95320713174761129</v>
      </c>
      <c r="F55" s="8">
        <v>4.6792868252388882E-2</v>
      </c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</row>
    <row r="56" spans="1:44" ht="17.100000000000001" customHeight="1" x14ac:dyDescent="0.2">
      <c r="A56" s="63" t="s">
        <v>57</v>
      </c>
      <c r="B56" s="7" t="s">
        <v>58</v>
      </c>
      <c r="C56" s="43">
        <v>162</v>
      </c>
      <c r="D56" s="43">
        <v>212217.05616269153</v>
      </c>
      <c r="E56" s="8">
        <v>0.96027139450169974</v>
      </c>
      <c r="F56" s="8">
        <v>3.9728605498300443E-2</v>
      </c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</row>
    <row r="57" spans="1:44" ht="30" customHeight="1" x14ac:dyDescent="0.2">
      <c r="A57" s="63"/>
      <c r="B57" s="7" t="s">
        <v>59</v>
      </c>
      <c r="C57" s="43">
        <v>2047</v>
      </c>
      <c r="D57" s="43">
        <v>2854441.5482288618</v>
      </c>
      <c r="E57" s="14">
        <v>1</v>
      </c>
      <c r="F57" s="44">
        <v>0</v>
      </c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</row>
    <row r="58" spans="1:44" ht="30" customHeight="1" x14ac:dyDescent="0.2">
      <c r="A58" s="63"/>
      <c r="B58" s="7" t="s">
        <v>60</v>
      </c>
      <c r="C58" s="43">
        <v>262</v>
      </c>
      <c r="D58" s="43">
        <v>317049.85841486114</v>
      </c>
      <c r="E58" s="14">
        <v>1</v>
      </c>
      <c r="F58" s="44">
        <v>0</v>
      </c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</row>
    <row r="59" spans="1:44" ht="45.95" customHeight="1" x14ac:dyDescent="0.2">
      <c r="A59" s="63"/>
      <c r="B59" s="7" t="s">
        <v>61</v>
      </c>
      <c r="C59" s="43">
        <v>549</v>
      </c>
      <c r="D59" s="43">
        <v>626186.53719358193</v>
      </c>
      <c r="E59" s="13">
        <v>0.76313406713834875</v>
      </c>
      <c r="F59" s="14">
        <v>0.23686593286164903</v>
      </c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</row>
    <row r="60" spans="1:44" ht="20.100000000000001" customHeight="1" x14ac:dyDescent="0.2">
      <c r="A60" s="63" t="s">
        <v>62</v>
      </c>
      <c r="B60" s="7" t="s">
        <v>11</v>
      </c>
      <c r="C60" s="43">
        <v>542</v>
      </c>
      <c r="D60" s="43">
        <v>616049.86560620635</v>
      </c>
      <c r="E60" s="13">
        <v>0.77420517335547334</v>
      </c>
      <c r="F60" s="14">
        <v>0.22579482664452466</v>
      </c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</row>
    <row r="61" spans="1:44" ht="20.100000000000001" customHeight="1" x14ac:dyDescent="0.2">
      <c r="A61" s="63"/>
      <c r="B61" s="7" t="s">
        <v>12</v>
      </c>
      <c r="C61" s="43">
        <v>2478</v>
      </c>
      <c r="D61" s="43">
        <v>3393845.1343937828</v>
      </c>
      <c r="E61" s="14">
        <v>0.99479868035396413</v>
      </c>
      <c r="F61" s="13">
        <v>5.2013196460358683E-3</v>
      </c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</row>
    <row r="62" spans="1:44" ht="20.100000000000001" customHeight="1" x14ac:dyDescent="0.2">
      <c r="A62" s="63" t="s">
        <v>63</v>
      </c>
      <c r="B62" s="7" t="s">
        <v>11</v>
      </c>
      <c r="C62" s="43">
        <v>2205</v>
      </c>
      <c r="D62" s="43">
        <v>2880711.7716117078</v>
      </c>
      <c r="E62" s="14">
        <v>0.97893319969740689</v>
      </c>
      <c r="F62" s="13">
        <v>2.1066800302593992E-2</v>
      </c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</row>
    <row r="63" spans="1:44" ht="20.100000000000001" customHeight="1" x14ac:dyDescent="0.2">
      <c r="A63" s="63"/>
      <c r="B63" s="7" t="s">
        <v>12</v>
      </c>
      <c r="C63" s="43">
        <v>815</v>
      </c>
      <c r="D63" s="43">
        <v>1129183.2283882895</v>
      </c>
      <c r="E63" s="13">
        <v>0.91492437724451248</v>
      </c>
      <c r="F63" s="14">
        <v>8.507562275548794E-2</v>
      </c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</row>
    <row r="64" spans="1:44" ht="20.100000000000001" customHeight="1" x14ac:dyDescent="0.2">
      <c r="A64" s="63" t="s">
        <v>64</v>
      </c>
      <c r="B64" s="7" t="s">
        <v>11</v>
      </c>
      <c r="C64" s="43">
        <v>410</v>
      </c>
      <c r="D64" s="43">
        <v>536066.89793045085</v>
      </c>
      <c r="E64" s="8">
        <v>0.93654745078672874</v>
      </c>
      <c r="F64" s="8">
        <v>6.3452549213271064E-2</v>
      </c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</row>
    <row r="65" spans="1:44" ht="20.100000000000001" customHeight="1" x14ac:dyDescent="0.2">
      <c r="A65" s="63"/>
      <c r="B65" s="7" t="s">
        <v>12</v>
      </c>
      <c r="C65" s="43">
        <v>2610</v>
      </c>
      <c r="D65" s="43">
        <v>3473828.1020695399</v>
      </c>
      <c r="E65" s="8">
        <v>0.96466764297104968</v>
      </c>
      <c r="F65" s="8">
        <v>3.5332357028950989E-2</v>
      </c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</row>
    <row r="66" spans="1:44" ht="17.100000000000001" customHeight="1" x14ac:dyDescent="0.2">
      <c r="A66" s="63" t="s">
        <v>65</v>
      </c>
      <c r="B66" s="7" t="s">
        <v>11</v>
      </c>
      <c r="C66" s="43">
        <v>2217</v>
      </c>
      <c r="D66" s="43">
        <v>2813862.2791197072</v>
      </c>
      <c r="E66" s="8">
        <v>0.94540589805985276</v>
      </c>
      <c r="F66" s="8">
        <v>5.4594101940147667E-2</v>
      </c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</row>
    <row r="67" spans="1:44" ht="17.100000000000001" customHeight="1" x14ac:dyDescent="0.2">
      <c r="A67" s="63"/>
      <c r="B67" s="7" t="s">
        <v>12</v>
      </c>
      <c r="C67" s="43">
        <v>803</v>
      </c>
      <c r="D67" s="43">
        <v>1196032.7208802882</v>
      </c>
      <c r="E67" s="14">
        <v>0.99738045471869852</v>
      </c>
      <c r="F67" s="13">
        <v>2.6195452813015268E-3</v>
      </c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</row>
    <row r="68" spans="1:44" ht="17.100000000000001" customHeight="1" x14ac:dyDescent="0.2">
      <c r="A68" s="63" t="s">
        <v>66</v>
      </c>
      <c r="B68" s="7" t="s">
        <v>67</v>
      </c>
      <c r="C68" s="43">
        <v>964</v>
      </c>
      <c r="D68" s="43">
        <v>1291800.5488648773</v>
      </c>
      <c r="E68" s="8">
        <v>0.97949321468196715</v>
      </c>
      <c r="F68" s="8">
        <v>2.0506785318032877E-2</v>
      </c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</row>
    <row r="69" spans="1:44" ht="17.100000000000001" customHeight="1" x14ac:dyDescent="0.2">
      <c r="A69" s="63"/>
      <c r="B69" s="7" t="s">
        <v>68</v>
      </c>
      <c r="C69" s="43">
        <v>325</v>
      </c>
      <c r="D69" s="43">
        <v>430546.5299156314</v>
      </c>
      <c r="E69" s="8">
        <v>0.98415302260011073</v>
      </c>
      <c r="F69" s="8">
        <v>1.5846977399889543E-2</v>
      </c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</row>
    <row r="70" spans="1:44" ht="17.100000000000001" customHeight="1" x14ac:dyDescent="0.2">
      <c r="A70" s="63"/>
      <c r="B70" s="7" t="s">
        <v>69</v>
      </c>
      <c r="C70" s="43">
        <v>309</v>
      </c>
      <c r="D70" s="43">
        <v>398937.50560845929</v>
      </c>
      <c r="E70" s="8">
        <v>0.97920387085646388</v>
      </c>
      <c r="F70" s="8">
        <v>2.0796129143536429E-2</v>
      </c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</row>
    <row r="71" spans="1:44" ht="17.100000000000001" customHeight="1" x14ac:dyDescent="0.2">
      <c r="A71" s="63"/>
      <c r="B71" s="7" t="s">
        <v>70</v>
      </c>
      <c r="C71" s="43">
        <v>270</v>
      </c>
      <c r="D71" s="43">
        <v>362913.17755559174</v>
      </c>
      <c r="E71" s="8">
        <v>0.95850553020374751</v>
      </c>
      <c r="F71" s="8">
        <v>4.1494469796252577E-2</v>
      </c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</row>
    <row r="72" spans="1:44" ht="17.100000000000001" customHeight="1" x14ac:dyDescent="0.2">
      <c r="A72" s="63"/>
      <c r="B72" s="7" t="s">
        <v>71</v>
      </c>
      <c r="C72" s="43">
        <v>339</v>
      </c>
      <c r="D72" s="43">
        <v>443448.18612527527</v>
      </c>
      <c r="E72" s="13">
        <v>0.89082477591979081</v>
      </c>
      <c r="F72" s="14">
        <v>0.1091752240802096</v>
      </c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</row>
    <row r="73" spans="1:44" ht="17.100000000000001" customHeight="1" x14ac:dyDescent="0.2">
      <c r="A73" s="63"/>
      <c r="B73" s="7" t="s">
        <v>72</v>
      </c>
      <c r="C73" s="43">
        <v>422</v>
      </c>
      <c r="D73" s="43">
        <v>561827.7668211991</v>
      </c>
      <c r="E73" s="13">
        <v>0.92088627211311957</v>
      </c>
      <c r="F73" s="14">
        <v>7.9113727886879925E-2</v>
      </c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</row>
    <row r="74" spans="1:44" ht="17.100000000000001" customHeight="1" x14ac:dyDescent="0.2">
      <c r="A74" s="63"/>
      <c r="B74" s="7" t="s">
        <v>73</v>
      </c>
      <c r="C74" s="43">
        <v>391</v>
      </c>
      <c r="D74" s="43">
        <v>520421.28510896344</v>
      </c>
      <c r="E74" s="8">
        <v>0.98612140085943101</v>
      </c>
      <c r="F74" s="8">
        <v>1.3878599140569095E-2</v>
      </c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" display="Vissza" xr:uid="{652C77D9-63B8-43C8-AB2C-22834326FD6E}"/>
  </hyperlinks>
  <pageMargins left="0.75" right="0.75" top="1" bottom="1" header="0.5" footer="0.5"/>
  <pageSetup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86E4F-C596-46FE-BE75-800F4C6C2350}">
  <sheetPr codeName="Munka1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2" style="1" customWidth="1"/>
    <col min="6" max="11" width="13.5703125" style="1" customWidth="1"/>
    <col min="12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136</v>
      </c>
      <c r="D1" s="65"/>
      <c r="E1" s="65"/>
      <c r="F1" s="65"/>
      <c r="G1" s="65"/>
      <c r="H1" s="65"/>
      <c r="I1" s="65"/>
      <c r="J1" s="65"/>
      <c r="K1" s="65"/>
    </row>
    <row r="2" spans="1:44" ht="84" customHeight="1" x14ac:dyDescent="0.2">
      <c r="A2" s="67"/>
      <c r="B2" s="67"/>
      <c r="C2" s="66" t="s">
        <v>1</v>
      </c>
      <c r="D2" s="66"/>
      <c r="E2" s="4" t="s">
        <v>137</v>
      </c>
      <c r="F2" s="4" t="s">
        <v>138</v>
      </c>
      <c r="G2" s="4" t="s">
        <v>139</v>
      </c>
      <c r="H2" s="4" t="s">
        <v>140</v>
      </c>
      <c r="I2" s="4" t="s">
        <v>141</v>
      </c>
      <c r="J2" s="4" t="s">
        <v>142</v>
      </c>
      <c r="K2" s="4" t="s">
        <v>143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1987</v>
      </c>
      <c r="D4" s="53">
        <v>2696462.0711099524</v>
      </c>
      <c r="E4" s="8">
        <v>0.2988453603168742</v>
      </c>
      <c r="F4" s="8">
        <v>0.38181123370438258</v>
      </c>
      <c r="G4" s="8">
        <v>0.89754040851850192</v>
      </c>
      <c r="H4" s="8">
        <v>5.1111413492451969E-2</v>
      </c>
      <c r="I4" s="8">
        <v>6.9792433722360575E-2</v>
      </c>
      <c r="J4" s="8">
        <v>3.2847380782693725E-2</v>
      </c>
      <c r="K4" s="8">
        <v>0.93766072325288297</v>
      </c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576</v>
      </c>
      <c r="D5" s="53">
        <v>796662.6651075714</v>
      </c>
      <c r="E5" s="8">
        <v>0.28519716570157322</v>
      </c>
      <c r="F5" s="8">
        <v>0.43634469086515665</v>
      </c>
      <c r="G5" s="13">
        <v>0.8088610355311403</v>
      </c>
      <c r="H5" s="8">
        <v>4.4859457757372961E-2</v>
      </c>
      <c r="I5" s="8">
        <v>3.7377214846191373E-2</v>
      </c>
      <c r="J5" s="8">
        <v>2.3113695039551786E-2</v>
      </c>
      <c r="K5" s="8">
        <v>0.93336480123646903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610</v>
      </c>
      <c r="D6" s="53">
        <v>760418.74517871148</v>
      </c>
      <c r="E6" s="8">
        <v>0.30309962670275797</v>
      </c>
      <c r="F6" s="8">
        <v>0.39861302454949765</v>
      </c>
      <c r="G6" s="8">
        <v>0.90400849077764678</v>
      </c>
      <c r="H6" s="8">
        <v>5.7493626908335906E-2</v>
      </c>
      <c r="I6" s="8">
        <v>4.6749884304952027E-2</v>
      </c>
      <c r="J6" s="8">
        <v>3.2736866465134476E-2</v>
      </c>
      <c r="K6" s="8">
        <v>0.93428304190366096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475</v>
      </c>
      <c r="D7" s="53">
        <v>665050.01340984087</v>
      </c>
      <c r="E7" s="8">
        <v>0.3228763852003606</v>
      </c>
      <c r="F7" s="8">
        <v>0.30907096567495096</v>
      </c>
      <c r="G7" s="14">
        <v>0.95208436838916721</v>
      </c>
      <c r="H7" s="8">
        <v>5.1913584006784454E-2</v>
      </c>
      <c r="I7" s="8">
        <v>9.8614402693649336E-2</v>
      </c>
      <c r="J7" s="8">
        <v>3.0889050426649235E-2</v>
      </c>
      <c r="K7" s="8">
        <v>0.93336894546040183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326</v>
      </c>
      <c r="D8" s="53">
        <v>474330.64741382806</v>
      </c>
      <c r="E8" s="8">
        <v>0.28125457153443978</v>
      </c>
      <c r="F8" s="8">
        <v>0.36527161130216845</v>
      </c>
      <c r="G8" s="14">
        <v>0.95963766819622653</v>
      </c>
      <c r="H8" s="8">
        <v>5.0255600121223105E-2</v>
      </c>
      <c r="I8" s="8">
        <v>0.12076516857432344</v>
      </c>
      <c r="J8" s="8">
        <v>5.2118513406150535E-2</v>
      </c>
      <c r="K8" s="8">
        <v>0.95630826336556263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1431</v>
      </c>
      <c r="D9" s="53">
        <v>1855519.1599960329</v>
      </c>
      <c r="E9" s="8">
        <v>0.30033536588898446</v>
      </c>
      <c r="F9" s="8">
        <v>0.42469340747440432</v>
      </c>
      <c r="G9" s="8">
        <v>0.86743249448583459</v>
      </c>
      <c r="H9" s="8">
        <v>5.7605985242041864E-2</v>
      </c>
      <c r="I9" s="8">
        <v>5.8328190275274222E-2</v>
      </c>
      <c r="J9" s="8">
        <v>3.0881298024443345E-2</v>
      </c>
      <c r="K9" s="8">
        <v>0.93166117796354353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556</v>
      </c>
      <c r="D10" s="53">
        <v>840942.91111391725</v>
      </c>
      <c r="E10" s="8">
        <v>0.29555770089194505</v>
      </c>
      <c r="F10" s="13">
        <v>0.28719280717271944</v>
      </c>
      <c r="G10" s="14">
        <v>0.96397275560985018</v>
      </c>
      <c r="H10" s="8">
        <v>3.6781305992799704E-2</v>
      </c>
      <c r="I10" s="8">
        <v>9.5087995513529838E-2</v>
      </c>
      <c r="J10" s="8">
        <v>3.7185492418879848E-2</v>
      </c>
      <c r="K10" s="8">
        <v>0.9508985674495708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315</v>
      </c>
      <c r="D11" s="53">
        <v>444097.86935941054</v>
      </c>
      <c r="E11" s="8">
        <v>0.35705513570562258</v>
      </c>
      <c r="F11" s="13">
        <v>0.26443428264271734</v>
      </c>
      <c r="G11" s="8">
        <v>0.93023963633852147</v>
      </c>
      <c r="H11" s="8">
        <v>6.9288784738970904E-2</v>
      </c>
      <c r="I11" s="8">
        <v>6.1289125672380609E-2</v>
      </c>
      <c r="J11" s="8">
        <v>3.4529207022056377E-2</v>
      </c>
      <c r="K11" s="8">
        <v>0.90346483563077906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595</v>
      </c>
      <c r="D12" s="53">
        <v>743231.37009128579</v>
      </c>
      <c r="E12" s="8">
        <v>0.34696797404103363</v>
      </c>
      <c r="F12" s="8">
        <v>0.34194796553151297</v>
      </c>
      <c r="G12" s="14">
        <v>0.95806383127007977</v>
      </c>
      <c r="H12" s="8">
        <v>7.8844186832283933E-2</v>
      </c>
      <c r="I12" s="8">
        <v>7.6515694880850832E-2</v>
      </c>
      <c r="J12" s="8">
        <v>3.823210833726131E-2</v>
      </c>
      <c r="K12" s="8">
        <v>0.92045434687944039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538</v>
      </c>
      <c r="D13" s="53">
        <v>821623.62538229662</v>
      </c>
      <c r="E13" s="8">
        <v>0.29059653798365781</v>
      </c>
      <c r="F13" s="13">
        <v>0.27902479513235662</v>
      </c>
      <c r="G13" s="14">
        <v>0.96749463320665674</v>
      </c>
      <c r="H13" s="8">
        <v>3.2080876514642517E-2</v>
      </c>
      <c r="I13" s="8">
        <v>9.2548037753364912E-2</v>
      </c>
      <c r="J13" s="8">
        <v>3.5555296062583973E-2</v>
      </c>
      <c r="K13" s="8">
        <v>0.95115040908717319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105</v>
      </c>
      <c r="D14" s="53">
        <v>143023.31745573948</v>
      </c>
      <c r="E14" s="8">
        <v>0.25637865785744429</v>
      </c>
      <c r="F14" s="14">
        <v>0.72044872757079059</v>
      </c>
      <c r="G14" s="13">
        <v>0.67184200496431368</v>
      </c>
      <c r="H14" s="8">
        <v>5.2308888266810481E-2</v>
      </c>
      <c r="I14" s="8">
        <v>3.8865152471006352E-2</v>
      </c>
      <c r="J14" s="8">
        <v>2.9696792098102318E-2</v>
      </c>
      <c r="K14" s="8">
        <v>0.95420677652070229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261</v>
      </c>
      <c r="D15" s="53">
        <v>352564.79574816156</v>
      </c>
      <c r="E15" s="13">
        <v>0.19468338848915448</v>
      </c>
      <c r="F15" s="14">
        <v>0.65288657744314937</v>
      </c>
      <c r="G15" s="13">
        <v>0.65597005306649048</v>
      </c>
      <c r="H15" s="8">
        <v>1.4087774953961334E-2</v>
      </c>
      <c r="I15" s="13">
        <v>7.2572800759364321E-3</v>
      </c>
      <c r="J15" s="8">
        <v>8.7344813170950365E-3</v>
      </c>
      <c r="K15" s="8">
        <v>0.97102741298767503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173</v>
      </c>
      <c r="D16" s="53">
        <v>191921.0930730585</v>
      </c>
      <c r="E16" s="8">
        <v>0.23610044330997176</v>
      </c>
      <c r="F16" s="8">
        <v>0.49749195570175309</v>
      </c>
      <c r="G16" s="8">
        <v>0.89998271396864116</v>
      </c>
      <c r="H16" s="8">
        <v>5.024389322563555E-2</v>
      </c>
      <c r="I16" s="8">
        <v>0.10394103320887345</v>
      </c>
      <c r="J16" s="8">
        <v>4.3154148173111369E-2</v>
      </c>
      <c r="K16" s="8">
        <v>0.95204581931098631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255</v>
      </c>
      <c r="D17" s="53">
        <v>372665.08917993278</v>
      </c>
      <c r="E17" s="13">
        <v>0.18579042449248809</v>
      </c>
      <c r="F17" s="8">
        <v>0.44390321833882801</v>
      </c>
      <c r="G17" s="14">
        <v>0.95567698606600404</v>
      </c>
      <c r="H17" s="8">
        <v>2.0950876031900559E-2</v>
      </c>
      <c r="I17" s="8">
        <v>5.4594101899450499E-2</v>
      </c>
      <c r="J17" s="13">
        <v>2.8125227771061117E-3</v>
      </c>
      <c r="K17" s="8">
        <v>0.97954794712447568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486</v>
      </c>
      <c r="D18" s="53">
        <v>675829.40692248719</v>
      </c>
      <c r="E18" s="8">
        <v>0.26008378225402334</v>
      </c>
      <c r="F18" s="8">
        <v>0.42102383171064367</v>
      </c>
      <c r="G18" s="8">
        <v>0.91260325124879837</v>
      </c>
      <c r="H18" s="8">
        <v>5.2971099812611298E-2</v>
      </c>
      <c r="I18" s="8">
        <v>6.4361050472815581E-2</v>
      </c>
      <c r="J18" s="8">
        <v>1.7829795860679086E-2</v>
      </c>
      <c r="K18" s="8">
        <v>0.94632119167028894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798</v>
      </c>
      <c r="D19" s="53">
        <v>1056636.5083194124</v>
      </c>
      <c r="E19" s="8">
        <v>0.32670870531283375</v>
      </c>
      <c r="F19" s="8">
        <v>0.39427689665004417</v>
      </c>
      <c r="G19" s="8">
        <v>0.91905129219894788</v>
      </c>
      <c r="H19" s="8">
        <v>4.5195188409595376E-2</v>
      </c>
      <c r="I19" s="8">
        <v>8.4477548358801502E-2</v>
      </c>
      <c r="J19" s="8">
        <v>4.8370754476423181E-2</v>
      </c>
      <c r="K19" s="8">
        <v>0.93888603393999603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437</v>
      </c>
      <c r="D20" s="53">
        <v>576146.03231645713</v>
      </c>
      <c r="E20" s="8">
        <v>0.36246940958496682</v>
      </c>
      <c r="F20" s="13">
        <v>0.27512990551309663</v>
      </c>
      <c r="G20" s="13">
        <v>0.80396507496453051</v>
      </c>
      <c r="H20" s="8">
        <v>7.8667943920870537E-2</v>
      </c>
      <c r="I20" s="8">
        <v>5.8447363597649182E-2</v>
      </c>
      <c r="J20" s="8">
        <v>4.0667283741980004E-2</v>
      </c>
      <c r="K20" s="8">
        <v>0.90067774324166228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11</v>
      </c>
      <c r="D21" s="53">
        <v>15185.034371660588</v>
      </c>
      <c r="E21" s="8">
        <v>0.44567880750589095</v>
      </c>
      <c r="F21" s="8">
        <v>0.29302694637577581</v>
      </c>
      <c r="G21" s="8">
        <v>0.85397693791276685</v>
      </c>
      <c r="H21" s="8">
        <v>7.4665026485504646E-2</v>
      </c>
      <c r="I21" s="8">
        <v>9.3115732227769032E-2</v>
      </c>
      <c r="J21" s="8">
        <v>6.1447850008534678E-2</v>
      </c>
      <c r="K21" s="8">
        <v>0.84217091218927986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1679</v>
      </c>
      <c r="D22" s="53">
        <v>2266077.9253577101</v>
      </c>
      <c r="E22" s="8">
        <v>0.30107617044534624</v>
      </c>
      <c r="F22" s="8">
        <v>0.39910757754960841</v>
      </c>
      <c r="G22" s="8">
        <v>0.89681954466480907</v>
      </c>
      <c r="H22" s="8">
        <v>4.6802327029449725E-2</v>
      </c>
      <c r="I22" s="8">
        <v>6.987060408945546E-2</v>
      </c>
      <c r="J22" s="8">
        <v>3.3079016052204493E-2</v>
      </c>
      <c r="K22" s="8">
        <v>0.94253766261652894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308</v>
      </c>
      <c r="D23" s="53">
        <v>430384.14575223741</v>
      </c>
      <c r="E23" s="8">
        <v>0.28709959868116675</v>
      </c>
      <c r="F23" s="8">
        <v>0.29074174760945143</v>
      </c>
      <c r="G23" s="8">
        <v>0.9013359332425509</v>
      </c>
      <c r="H23" s="8">
        <v>7.3799808984345044E-2</v>
      </c>
      <c r="I23" s="8">
        <v>6.9380847596247658E-2</v>
      </c>
      <c r="J23" s="8">
        <v>3.1627764362913632E-2</v>
      </c>
      <c r="K23" s="8">
        <v>0.91198244317602672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457</v>
      </c>
      <c r="D24" s="53">
        <v>608449.06844253186</v>
      </c>
      <c r="E24" s="13">
        <v>0.21976952580547368</v>
      </c>
      <c r="F24" s="8">
        <v>0.4267037684096982</v>
      </c>
      <c r="G24" s="8">
        <v>0.93747683830648842</v>
      </c>
      <c r="H24" s="8">
        <v>2.8458204029638307E-2</v>
      </c>
      <c r="I24" s="8">
        <v>6.8809908884628346E-2</v>
      </c>
      <c r="J24" s="13">
        <v>7.0743775702587748E-3</v>
      </c>
      <c r="K24" s="8">
        <v>0.96795435965586163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419</v>
      </c>
      <c r="D25" s="53">
        <v>664613.09452493</v>
      </c>
      <c r="E25" s="8">
        <v>0.31604918548068306</v>
      </c>
      <c r="F25" s="8">
        <v>0.42781644177771438</v>
      </c>
      <c r="G25" s="8">
        <v>0.90708888392059694</v>
      </c>
      <c r="H25" s="8">
        <v>5.7456334636746799E-2</v>
      </c>
      <c r="I25" s="8">
        <v>5.7776303990498191E-2</v>
      </c>
      <c r="J25" s="8">
        <v>3.0882530732374621E-2</v>
      </c>
      <c r="K25" s="8">
        <v>0.94703383804575647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662</v>
      </c>
      <c r="D26" s="53">
        <v>818337.515529364</v>
      </c>
      <c r="E26" s="8">
        <v>0.29900840340254486</v>
      </c>
      <c r="F26" s="8">
        <v>0.40119251601897971</v>
      </c>
      <c r="G26" s="8">
        <v>0.92329148764238611</v>
      </c>
      <c r="H26" s="8">
        <v>4.8665102557186903E-2</v>
      </c>
      <c r="I26" s="8">
        <v>8.2017454442643134E-2</v>
      </c>
      <c r="J26" s="8">
        <v>4.866466478773198E-2</v>
      </c>
      <c r="K26" s="8">
        <v>0.93504536643210212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449</v>
      </c>
      <c r="D27" s="53">
        <v>605062.3926131255</v>
      </c>
      <c r="E27" s="8">
        <v>0.35924624878311229</v>
      </c>
      <c r="F27" s="13">
        <v>0.25992146507747693</v>
      </c>
      <c r="G27" s="13">
        <v>0.8120642658425733</v>
      </c>
      <c r="H27" s="8">
        <v>7.0230622805184731E-2</v>
      </c>
      <c r="I27" s="8">
        <v>6.7445073163640276E-2</v>
      </c>
      <c r="J27" s="8">
        <v>3.9530241958751926E-2</v>
      </c>
      <c r="K27" s="8">
        <v>0.90043913197739256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353</v>
      </c>
      <c r="D28" s="53">
        <v>356020.63846811379</v>
      </c>
      <c r="E28" s="8">
        <v>0.2551883411272543</v>
      </c>
      <c r="F28" s="8">
        <v>0.45765083969578002</v>
      </c>
      <c r="G28" s="13">
        <v>0.62813597488515915</v>
      </c>
      <c r="H28" s="8">
        <v>3.2014957946502408E-2</v>
      </c>
      <c r="I28" s="8">
        <v>5.7573474268113392E-2</v>
      </c>
      <c r="J28" s="8">
        <v>2.5221571004959614E-2</v>
      </c>
      <c r="K28" s="8">
        <v>0.94627626965638867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633</v>
      </c>
      <c r="D29" s="53">
        <v>614753.19657670707</v>
      </c>
      <c r="E29" s="8">
        <v>0.33154666066190347</v>
      </c>
      <c r="F29" s="8">
        <v>0.35333738537784209</v>
      </c>
      <c r="G29" s="8">
        <v>0.90014259019426357</v>
      </c>
      <c r="H29" s="8">
        <v>6.2183620786462966E-2</v>
      </c>
      <c r="I29" s="8">
        <v>4.6461107743852759E-2</v>
      </c>
      <c r="J29" s="8">
        <v>4.7803130181517599E-2</v>
      </c>
      <c r="K29" s="8">
        <v>0.92160763346804853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740</v>
      </c>
      <c r="D30" s="53">
        <v>940281.82005372993</v>
      </c>
      <c r="E30" s="8">
        <v>0.30364400637761224</v>
      </c>
      <c r="F30" s="8">
        <v>0.34192734567444361</v>
      </c>
      <c r="G30" s="14">
        <v>0.95076350741973403</v>
      </c>
      <c r="H30" s="8">
        <v>4.6333722074450946E-2</v>
      </c>
      <c r="I30" s="8">
        <v>7.1095483938747803E-2</v>
      </c>
      <c r="J30" s="8">
        <v>2.2042863689092817E-2</v>
      </c>
      <c r="K30" s="8">
        <v>0.93072659135376656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261</v>
      </c>
      <c r="D31" s="53">
        <v>785406.41601140157</v>
      </c>
      <c r="E31" s="8">
        <v>0.28729400481397821</v>
      </c>
      <c r="F31" s="8">
        <v>0.41746923010984593</v>
      </c>
      <c r="G31" s="14">
        <v>0.95390501894033253</v>
      </c>
      <c r="H31" s="8">
        <v>5.6821112012283896E-2</v>
      </c>
      <c r="I31" s="8">
        <v>9.2033115981618327E-2</v>
      </c>
      <c r="J31" s="8">
        <v>3.7533033762255592E-2</v>
      </c>
      <c r="K31" s="8">
        <v>0.95462189624543381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1407</v>
      </c>
      <c r="D32" s="53">
        <v>1953107.0873028939</v>
      </c>
      <c r="E32" s="8">
        <v>0.32807487225722481</v>
      </c>
      <c r="F32" s="13">
        <v>0.29909525606126303</v>
      </c>
      <c r="G32" s="14">
        <v>0.95915150248798042</v>
      </c>
      <c r="H32" s="8">
        <v>5.7167926536213623E-2</v>
      </c>
      <c r="I32" s="8">
        <v>8.2730433287649008E-2</v>
      </c>
      <c r="J32" s="8">
        <v>3.9189288643543506E-2</v>
      </c>
      <c r="K32" s="8">
        <v>0.9266901695836729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580</v>
      </c>
      <c r="D33" s="53">
        <v>743354.98380705435</v>
      </c>
      <c r="E33" s="13">
        <v>0.22204710353149992</v>
      </c>
      <c r="F33" s="14">
        <v>0.59914099631736395</v>
      </c>
      <c r="G33" s="13">
        <v>0.73566207729108302</v>
      </c>
      <c r="H33" s="8">
        <v>3.519839910794971E-2</v>
      </c>
      <c r="I33" s="8">
        <v>3.5798851655995854E-2</v>
      </c>
      <c r="J33" s="8">
        <v>1.6184513835046366E-2</v>
      </c>
      <c r="K33" s="8">
        <v>0.96648499508763575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489</v>
      </c>
      <c r="D34" s="53">
        <v>628881.59687490237</v>
      </c>
      <c r="E34" s="8">
        <v>0.2623306803926671</v>
      </c>
      <c r="F34" s="8">
        <v>0.39338335009720682</v>
      </c>
      <c r="G34" s="8">
        <v>0.84860279163359531</v>
      </c>
      <c r="H34" s="8">
        <v>3.6210951242294925E-2</v>
      </c>
      <c r="I34" s="8">
        <v>7.1366625408753034E-2</v>
      </c>
      <c r="J34" s="8">
        <v>3.3335711223728325E-2</v>
      </c>
      <c r="K34" s="8">
        <v>0.94786654498523493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423</v>
      </c>
      <c r="D35" s="53">
        <v>567004.27238426078</v>
      </c>
      <c r="E35" s="8">
        <v>0.26981963639245005</v>
      </c>
      <c r="F35" s="8">
        <v>0.39486180096246737</v>
      </c>
      <c r="G35" s="8">
        <v>0.84658916342980817</v>
      </c>
      <c r="H35" s="8">
        <v>3.2144780043152466E-2</v>
      </c>
      <c r="I35" s="8">
        <v>6.285188187229078E-2</v>
      </c>
      <c r="J35" s="8">
        <v>3.6020055526143874E-2</v>
      </c>
      <c r="K35" s="8">
        <v>0.95118203255428524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537</v>
      </c>
      <c r="D36" s="53">
        <v>722126.06163570657</v>
      </c>
      <c r="E36" s="8">
        <v>0.31262995327283705</v>
      </c>
      <c r="F36" s="8">
        <v>0.39302639427515418</v>
      </c>
      <c r="G36" s="8">
        <v>0.91535494327274891</v>
      </c>
      <c r="H36" s="8">
        <v>6.0967714619951367E-2</v>
      </c>
      <c r="I36" s="8">
        <v>7.2489002820383383E-2</v>
      </c>
      <c r="J36" s="8">
        <v>1.6148144433134344E-2</v>
      </c>
      <c r="K36" s="8">
        <v>0.93508043743542724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538</v>
      </c>
      <c r="D37" s="53">
        <v>778450.14021508256</v>
      </c>
      <c r="E37" s="8">
        <v>0.33669865926242176</v>
      </c>
      <c r="F37" s="8">
        <v>0.35255312584919446</v>
      </c>
      <c r="G37" s="14">
        <v>0.95766140800542421</v>
      </c>
      <c r="H37" s="8">
        <v>6.7820636222454198E-2</v>
      </c>
      <c r="I37" s="8">
        <v>7.1074570491208647E-2</v>
      </c>
      <c r="J37" s="8">
        <v>4.5632954451803528E-2</v>
      </c>
      <c r="K37" s="8">
        <v>0.92196080704250916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150</v>
      </c>
      <c r="D38" s="53">
        <v>182210.57862694797</v>
      </c>
      <c r="E38" s="8">
        <v>0.30572029318844313</v>
      </c>
      <c r="F38" s="8">
        <v>0.32347941298664201</v>
      </c>
      <c r="G38" s="8">
        <v>0.85532963074705526</v>
      </c>
      <c r="H38" s="8">
        <v>5.6631909015653542E-2</v>
      </c>
      <c r="I38" s="8">
        <v>9.168366971917298E-2</v>
      </c>
      <c r="J38" s="8">
        <v>2.1330690681319497E-2</v>
      </c>
      <c r="K38" s="8">
        <v>0.94673147773708233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200</v>
      </c>
      <c r="D39" s="53">
        <v>265915.74611205439</v>
      </c>
      <c r="E39" s="8">
        <v>0.26119798811973038</v>
      </c>
      <c r="F39" s="8">
        <v>0.42094616863273449</v>
      </c>
      <c r="G39" s="8">
        <v>0.85664568448295331</v>
      </c>
      <c r="H39" s="8">
        <v>2.6517477190330607E-2</v>
      </c>
      <c r="I39" s="8">
        <v>5.6689055060435721E-2</v>
      </c>
      <c r="J39" s="8">
        <v>5.6256673909074691E-2</v>
      </c>
      <c r="K39" s="8">
        <v>0.93935467070054102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142</v>
      </c>
      <c r="D40" s="53">
        <v>183960.11901413577</v>
      </c>
      <c r="E40" s="8">
        <v>0.22218415839323416</v>
      </c>
      <c r="F40" s="8">
        <v>0.42758503709159723</v>
      </c>
      <c r="G40" s="8">
        <v>0.83295141977672782</v>
      </c>
      <c r="H40" s="8">
        <v>2.9365349555093057E-2</v>
      </c>
      <c r="I40" s="8">
        <v>7.1216036051092682E-2</v>
      </c>
      <c r="J40" s="8">
        <v>1.1513378067048935E-2</v>
      </c>
      <c r="K40" s="8">
        <v>0.96220303495916071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198</v>
      </c>
      <c r="D41" s="53">
        <v>271564.37130164105</v>
      </c>
      <c r="E41" s="8">
        <v>0.28986315702490428</v>
      </c>
      <c r="F41" s="8">
        <v>0.43070680590669691</v>
      </c>
      <c r="G41" s="8">
        <v>0.82170420082041806</v>
      </c>
      <c r="H41" s="8">
        <v>1.4988825150576845E-2</v>
      </c>
      <c r="I41" s="8">
        <v>5.6274658831314738E-2</v>
      </c>
      <c r="J41" s="8">
        <v>3.7877446556398867E-2</v>
      </c>
      <c r="K41" s="8">
        <v>0.94461903174815476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222</v>
      </c>
      <c r="D42" s="53">
        <v>292235.0542043841</v>
      </c>
      <c r="E42" s="8">
        <v>0.2505249220217089</v>
      </c>
      <c r="F42" s="8">
        <v>0.35854382710125665</v>
      </c>
      <c r="G42" s="8">
        <v>0.86803152941247208</v>
      </c>
      <c r="H42" s="8">
        <v>4.8439762913770196E-2</v>
      </c>
      <c r="I42" s="8">
        <v>6.9653153892357544E-2</v>
      </c>
      <c r="J42" s="8">
        <v>3.4689063712226749E-2</v>
      </c>
      <c r="K42" s="8">
        <v>0.95674544137129058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233</v>
      </c>
      <c r="D43" s="53">
        <v>323283.94959969021</v>
      </c>
      <c r="E43" s="8">
        <v>0.34534875884508875</v>
      </c>
      <c r="F43" s="8">
        <v>0.39617354449039388</v>
      </c>
      <c r="G43" s="8">
        <v>0.88656492464729131</v>
      </c>
      <c r="H43" s="8">
        <v>6.126986854516317E-2</v>
      </c>
      <c r="I43" s="8">
        <v>6.9880149306817158E-2</v>
      </c>
      <c r="J43" s="8">
        <v>3.0898358463884609E-2</v>
      </c>
      <c r="K43" s="8">
        <v>0.91611226417157354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191</v>
      </c>
      <c r="D44" s="53">
        <v>251578.14630765896</v>
      </c>
      <c r="E44" s="8">
        <v>0.26518397535719401</v>
      </c>
      <c r="F44" s="8">
        <v>0.43616020874267514</v>
      </c>
      <c r="G44" s="8">
        <v>0.92938833957954292</v>
      </c>
      <c r="H44" s="8">
        <v>5.1899589863333512E-2</v>
      </c>
      <c r="I44" s="8">
        <v>8.6616840554326446E-2</v>
      </c>
      <c r="J44" s="8">
        <v>6.6462552746034157E-3</v>
      </c>
      <c r="K44" s="8">
        <v>0.9610254519526148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222</v>
      </c>
      <c r="D45" s="53">
        <v>290357.8056471505</v>
      </c>
      <c r="E45" s="8">
        <v>0.35268778121680305</v>
      </c>
      <c r="F45" s="8">
        <v>0.32893415185531827</v>
      </c>
      <c r="G45" s="14">
        <v>0.96175404826687838</v>
      </c>
      <c r="H45" s="8">
        <v>6.4724371640142567E-2</v>
      </c>
      <c r="I45" s="8">
        <v>4.5825812737791141E-2</v>
      </c>
      <c r="J45" s="8">
        <v>1.1891139853075421E-2</v>
      </c>
      <c r="K45" s="8">
        <v>0.91587648880019601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228</v>
      </c>
      <c r="D46" s="53">
        <v>307431.22543008038</v>
      </c>
      <c r="E46" s="8">
        <v>0.39037260870884666</v>
      </c>
      <c r="F46" s="8">
        <v>0.38654037051376233</v>
      </c>
      <c r="G46" s="8">
        <v>0.94763929753468046</v>
      </c>
      <c r="H46" s="8">
        <v>7.7126530698802473E-2</v>
      </c>
      <c r="I46" s="8">
        <v>7.2589620624909423E-2</v>
      </c>
      <c r="J46" s="8">
        <v>4.644519009808605E-2</v>
      </c>
      <c r="K46" s="8">
        <v>0.92294806730131074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201</v>
      </c>
      <c r="D47" s="53">
        <v>327925.07486620854</v>
      </c>
      <c r="E47" s="8">
        <v>0.26555691739291054</v>
      </c>
      <c r="F47" s="8">
        <v>0.32358467613950082</v>
      </c>
      <c r="G47" s="14">
        <v>0.96205087711487414</v>
      </c>
      <c r="H47" s="8">
        <v>6.541939910245631E-2</v>
      </c>
      <c r="I47" s="8">
        <v>8.4378952086875805E-2</v>
      </c>
      <c r="J47" s="8">
        <v>5.4255054503300232E-2</v>
      </c>
      <c r="K47" s="8">
        <v>0.93110945410940749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0</v>
      </c>
      <c r="D48" s="53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1987</v>
      </c>
      <c r="D49" s="53">
        <v>2696462.0711099524</v>
      </c>
      <c r="E49" s="8">
        <v>0.2988453603168742</v>
      </c>
      <c r="F49" s="8">
        <v>0.38181123370438258</v>
      </c>
      <c r="G49" s="8">
        <v>0.89754040851850192</v>
      </c>
      <c r="H49" s="8">
        <v>5.1111413492451969E-2</v>
      </c>
      <c r="I49" s="8">
        <v>6.9792433722360575E-2</v>
      </c>
      <c r="J49" s="8">
        <v>3.2847380782693725E-2</v>
      </c>
      <c r="K49" s="8">
        <v>0.93766072325288297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196</v>
      </c>
      <c r="D50" s="53">
        <v>223653.98182241974</v>
      </c>
      <c r="E50" s="8">
        <v>0.32056669207777166</v>
      </c>
      <c r="F50" s="14">
        <v>0.7495552116541816</v>
      </c>
      <c r="G50" s="54">
        <v>0</v>
      </c>
      <c r="H50" s="8">
        <v>6.0357911291642648E-2</v>
      </c>
      <c r="I50" s="13">
        <v>1.0915051120122152E-2</v>
      </c>
      <c r="J50" s="8">
        <v>2.8064380032009454E-2</v>
      </c>
      <c r="K50" s="8">
        <v>0.93419999034361867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1791</v>
      </c>
      <c r="D51" s="53">
        <v>2472808.0892875325</v>
      </c>
      <c r="E51" s="8">
        <v>0.29688076696251881</v>
      </c>
      <c r="F51" s="8">
        <v>0.34855050258820997</v>
      </c>
      <c r="G51" s="14">
        <v>0.97871876080605102</v>
      </c>
      <c r="H51" s="8">
        <v>5.0275110804968805E-2</v>
      </c>
      <c r="I51" s="8">
        <v>7.5117618929946464E-2</v>
      </c>
      <c r="J51" s="8">
        <v>3.3279980937790436E-2</v>
      </c>
      <c r="K51" s="8">
        <v>0.93797373043630894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280</v>
      </c>
      <c r="D52" s="53">
        <v>335430.73836213263</v>
      </c>
      <c r="E52" s="13">
        <v>0.12731586014311458</v>
      </c>
      <c r="F52" s="14">
        <v>0.71466915199108105</v>
      </c>
      <c r="G52" s="13">
        <v>0.50948839117250899</v>
      </c>
      <c r="H52" s="13">
        <v>1.0384254095154309E-2</v>
      </c>
      <c r="I52" s="54">
        <v>0</v>
      </c>
      <c r="J52" s="8">
        <v>1.8076974620711884E-2</v>
      </c>
      <c r="K52" s="8">
        <v>0.95318084024084893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1707</v>
      </c>
      <c r="D53" s="53">
        <v>2361031.3327478189</v>
      </c>
      <c r="E53" s="8">
        <v>0.32321448498546118</v>
      </c>
      <c r="F53" s="8">
        <v>0.3345222478480836</v>
      </c>
      <c r="G53" s="14">
        <v>0.95267079704654922</v>
      </c>
      <c r="H53" s="8">
        <v>5.6897504070135545E-2</v>
      </c>
      <c r="I53" s="8">
        <v>7.9707815721266964E-2</v>
      </c>
      <c r="J53" s="8">
        <v>3.4945806236055296E-2</v>
      </c>
      <c r="K53" s="8">
        <v>0.93545578669463547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1851</v>
      </c>
      <c r="D54" s="53">
        <v>2503867.9054062846</v>
      </c>
      <c r="E54" s="8">
        <v>0.27924639592197348</v>
      </c>
      <c r="F54" s="8">
        <v>0.38551591915813627</v>
      </c>
      <c r="G54" s="8">
        <v>0.90322488432857828</v>
      </c>
      <c r="H54" s="54">
        <v>0</v>
      </c>
      <c r="I54" s="8">
        <v>6.7838788011129775E-2</v>
      </c>
      <c r="J54" s="8">
        <v>2.7940418754631016E-2</v>
      </c>
      <c r="K54" s="8">
        <v>0.95243568684891289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136</v>
      </c>
      <c r="D55" s="53">
        <v>192594.16570366503</v>
      </c>
      <c r="E55" s="14">
        <v>0.55364652601313535</v>
      </c>
      <c r="F55" s="8">
        <v>0.33364755764811499</v>
      </c>
      <c r="G55" s="8">
        <v>0.8236379801250665</v>
      </c>
      <c r="H55" s="14">
        <v>0.71559793818090467</v>
      </c>
      <c r="I55" s="8">
        <v>9.5191286159106506E-2</v>
      </c>
      <c r="J55" s="8">
        <v>9.6641549677810273E-2</v>
      </c>
      <c r="K55" s="13">
        <v>0.74557516855043726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138</v>
      </c>
      <c r="D56" s="53">
        <v>178071.45220351138</v>
      </c>
      <c r="E56" s="13">
        <v>0.11628059726504335</v>
      </c>
      <c r="F56" s="14">
        <v>0.52905365054160769</v>
      </c>
      <c r="G56" s="8">
        <v>0.95971625503798652</v>
      </c>
      <c r="H56" s="8">
        <v>1.9560676208204272E-2</v>
      </c>
      <c r="I56" s="54">
        <v>0</v>
      </c>
      <c r="J56" s="8">
        <v>3.4051347755894544E-2</v>
      </c>
      <c r="K56" s="8">
        <v>0.91785447980632806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1653</v>
      </c>
      <c r="D57" s="53">
        <v>2294736.6370840184</v>
      </c>
      <c r="E57" s="8">
        <v>0.31089533140817871</v>
      </c>
      <c r="F57" s="8">
        <v>0.33454346702520515</v>
      </c>
      <c r="G57" s="14">
        <v>0.9801933543358452</v>
      </c>
      <c r="H57" s="8">
        <v>5.2658549446191631E-2</v>
      </c>
      <c r="I57" s="8">
        <v>8.0946742530780824E-2</v>
      </c>
      <c r="J57" s="8">
        <v>3.3220122909962083E-2</v>
      </c>
      <c r="K57" s="8">
        <v>0.93953498331344898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54</v>
      </c>
      <c r="D58" s="53">
        <v>66294.695663798033</v>
      </c>
      <c r="E58" s="14">
        <v>0.74963190448789263</v>
      </c>
      <c r="F58" s="8">
        <v>0.33378776339708449</v>
      </c>
      <c r="G58" s="54">
        <v>0</v>
      </c>
      <c r="H58" s="14">
        <v>0.20362544936203564</v>
      </c>
      <c r="I58" s="8">
        <v>3.6823378105401885E-2</v>
      </c>
      <c r="J58" s="8">
        <v>9.4678922328382958E-2</v>
      </c>
      <c r="K58" s="8">
        <v>0.79425773400985633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142</v>
      </c>
      <c r="D59" s="53">
        <v>157359.28615862186</v>
      </c>
      <c r="E59" s="13">
        <v>0.13980362196585658</v>
      </c>
      <c r="F59" s="14">
        <v>0.92471599893262424</v>
      </c>
      <c r="G59" s="54">
        <v>0</v>
      </c>
      <c r="H59" s="54">
        <v>0</v>
      </c>
      <c r="I59" s="54">
        <v>0</v>
      </c>
      <c r="J59" s="54">
        <v>0</v>
      </c>
      <c r="K59" s="14">
        <v>0.99315697674479009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142</v>
      </c>
      <c r="D60" s="53">
        <v>157359.28615862186</v>
      </c>
      <c r="E60" s="13">
        <v>0.13980362196585658</v>
      </c>
      <c r="F60" s="14">
        <v>0.92471599893262424</v>
      </c>
      <c r="G60" s="54">
        <v>0</v>
      </c>
      <c r="H60" s="54">
        <v>0</v>
      </c>
      <c r="I60" s="54">
        <v>0</v>
      </c>
      <c r="J60" s="54">
        <v>0</v>
      </c>
      <c r="K60" s="14">
        <v>0.99315697674479009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1845</v>
      </c>
      <c r="D61" s="53">
        <v>2539102.784951332</v>
      </c>
      <c r="E61" s="8">
        <v>0.30870187127210963</v>
      </c>
      <c r="F61" s="8">
        <v>0.34816505489871885</v>
      </c>
      <c r="G61" s="14">
        <v>0.95316490659713926</v>
      </c>
      <c r="H61" s="8">
        <v>5.4279010956169632E-2</v>
      </c>
      <c r="I61" s="8">
        <v>7.4117775577331596E-2</v>
      </c>
      <c r="J61" s="8">
        <v>3.4883076392489269E-2</v>
      </c>
      <c r="K61" s="8">
        <v>0.93422137810871508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1221</v>
      </c>
      <c r="D62" s="53">
        <v>1632299.6561992995</v>
      </c>
      <c r="E62" s="8">
        <v>0.31407828111000446</v>
      </c>
      <c r="F62" s="54">
        <v>0</v>
      </c>
      <c r="G62" s="14">
        <v>0.94154084235688118</v>
      </c>
      <c r="H62" s="8">
        <v>5.6311370320507266E-2</v>
      </c>
      <c r="I62" s="8">
        <v>6.3596428016226531E-2</v>
      </c>
      <c r="J62" s="8">
        <v>3.6077716700408657E-2</v>
      </c>
      <c r="K62" s="8">
        <v>0.921545646073061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766</v>
      </c>
      <c r="D63" s="53">
        <v>1064162.4149106524</v>
      </c>
      <c r="E63" s="8">
        <v>0.27547985611832054</v>
      </c>
      <c r="F63" s="14">
        <v>0.96746464222193562</v>
      </c>
      <c r="G63" s="13">
        <v>0.83004893163427662</v>
      </c>
      <c r="H63" s="8">
        <v>4.3135292908078125E-2</v>
      </c>
      <c r="I63" s="8">
        <v>7.929637582952534E-2</v>
      </c>
      <c r="J63" s="8">
        <v>2.7892426412935208E-2</v>
      </c>
      <c r="K63" s="8">
        <v>0.96237935132288366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66</v>
      </c>
      <c r="D64" s="53">
        <v>86595.707515987495</v>
      </c>
      <c r="E64" s="14">
        <v>0.83395326354852484</v>
      </c>
      <c r="F64" s="8">
        <v>0.22718778304250953</v>
      </c>
      <c r="G64" s="8">
        <v>0.85696958394396039</v>
      </c>
      <c r="H64" s="14">
        <v>0.19522424919803336</v>
      </c>
      <c r="I64" s="8">
        <v>6.9692632584667139E-2</v>
      </c>
      <c r="J64" s="8">
        <v>0.10888235924771267</v>
      </c>
      <c r="K64" s="54">
        <v>0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1921</v>
      </c>
      <c r="D65" s="53">
        <v>2609866.3635939662</v>
      </c>
      <c r="E65" s="8">
        <v>0.28109041005423663</v>
      </c>
      <c r="F65" s="8">
        <v>0.38694166003402392</v>
      </c>
      <c r="G65" s="8">
        <v>0.89888655378768045</v>
      </c>
      <c r="H65" s="8">
        <v>4.632973074265976E-2</v>
      </c>
      <c r="I65" s="8">
        <v>6.9795745137170878E-2</v>
      </c>
      <c r="J65" s="8">
        <v>3.032453024598112E-2</v>
      </c>
      <c r="K65" s="14">
        <v>0.96877242876880076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1354</v>
      </c>
      <c r="D66" s="53">
        <v>1761736.1321963544</v>
      </c>
      <c r="E66" s="8">
        <v>0.28914659842121959</v>
      </c>
      <c r="F66" s="8">
        <v>0.41182122806136545</v>
      </c>
      <c r="G66" s="13">
        <v>0.85925386694594108</v>
      </c>
      <c r="H66" s="8">
        <v>4.3116383681826825E-2</v>
      </c>
      <c r="I66" s="54">
        <v>0</v>
      </c>
      <c r="J66" s="8">
        <v>2.4265852400520864E-2</v>
      </c>
      <c r="K66" s="8">
        <v>0.94750919387629617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633</v>
      </c>
      <c r="D67" s="53">
        <v>934725.93891359353</v>
      </c>
      <c r="E67" s="8">
        <v>0.31712522028203627</v>
      </c>
      <c r="F67" s="8">
        <v>0.32524953023100495</v>
      </c>
      <c r="G67" s="14">
        <v>0.96970143546466347</v>
      </c>
      <c r="H67" s="8">
        <v>6.6180143597167257E-2</v>
      </c>
      <c r="I67" s="14">
        <v>0.20133457578114466</v>
      </c>
      <c r="J67" s="8">
        <v>4.9021521234936118E-2</v>
      </c>
      <c r="K67" s="8">
        <v>0.91909869793420451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706</v>
      </c>
      <c r="D68" s="53">
        <v>943730.37871703051</v>
      </c>
      <c r="E68" s="8">
        <v>0.2556206299845884</v>
      </c>
      <c r="F68" s="14">
        <v>0.4601818659341797</v>
      </c>
      <c r="G68" s="8">
        <v>0.93630075768604382</v>
      </c>
      <c r="H68" s="8">
        <v>3.6973112277207613E-2</v>
      </c>
      <c r="I68" s="8">
        <v>9.3773964608296345E-2</v>
      </c>
      <c r="J68" s="8">
        <v>3.4806623228343325E-2</v>
      </c>
      <c r="K68" s="8">
        <v>0.96364044577110297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156</v>
      </c>
      <c r="D69" s="53">
        <v>211403.47069105363</v>
      </c>
      <c r="E69" s="8">
        <v>0.22888000077031584</v>
      </c>
      <c r="F69" s="13">
        <v>0.14473376922743494</v>
      </c>
      <c r="G69" s="8">
        <v>0.91267335989969434</v>
      </c>
      <c r="H69" s="8">
        <v>4.1683007355114737E-2</v>
      </c>
      <c r="I69" s="13">
        <v>1.440387355676067E-2</v>
      </c>
      <c r="J69" s="8">
        <v>5.9758065970540473E-2</v>
      </c>
      <c r="K69" s="8">
        <v>0.86367030444190851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155</v>
      </c>
      <c r="D70" s="53">
        <v>204242.37645896722</v>
      </c>
      <c r="E70" s="8">
        <v>0.40023751182721329</v>
      </c>
      <c r="F70" s="8">
        <v>0.36553276112984351</v>
      </c>
      <c r="G70" s="8">
        <v>0.84419679403747327</v>
      </c>
      <c r="H70" s="8">
        <v>7.9052586240784095E-2</v>
      </c>
      <c r="I70" s="8">
        <v>6.9326049975711013E-2</v>
      </c>
      <c r="J70" s="8">
        <v>1.6914361335258261E-2</v>
      </c>
      <c r="K70" s="8">
        <v>0.87550599956255881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149</v>
      </c>
      <c r="D71" s="53">
        <v>213797.78710212113</v>
      </c>
      <c r="E71" s="8">
        <v>0.41050713987303689</v>
      </c>
      <c r="F71" s="8">
        <v>0.27514524762414838</v>
      </c>
      <c r="G71" s="13">
        <v>0.78896359449282238</v>
      </c>
      <c r="H71" s="8">
        <v>8.5222478454261438E-2</v>
      </c>
      <c r="I71" s="8">
        <v>4.0870783051595548E-2</v>
      </c>
      <c r="J71" s="8">
        <v>6.0214613611901398E-2</v>
      </c>
      <c r="K71" s="8">
        <v>0.91572194631083059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259</v>
      </c>
      <c r="D72" s="53">
        <v>348524.21061690047</v>
      </c>
      <c r="E72" s="13">
        <v>0.16464730893878626</v>
      </c>
      <c r="F72" s="14">
        <v>0.56850924933343805</v>
      </c>
      <c r="G72" s="8">
        <v>0.85317410235166036</v>
      </c>
      <c r="H72" s="8">
        <v>7.0246514045218145E-2</v>
      </c>
      <c r="I72" s="8">
        <v>9.2895567280867383E-2</v>
      </c>
      <c r="J72" s="8">
        <v>1.9497320855835547E-2</v>
      </c>
      <c r="K72" s="8">
        <v>0.97734245804988806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264</v>
      </c>
      <c r="D73" s="53">
        <v>365955.10583768628</v>
      </c>
      <c r="E73" s="8">
        <v>0.35160286493961385</v>
      </c>
      <c r="F73" s="8">
        <v>0.3527760514132614</v>
      </c>
      <c r="G73" s="8">
        <v>0.89496289970217247</v>
      </c>
      <c r="H73" s="8">
        <v>5.1103911087506219E-2</v>
      </c>
      <c r="I73" s="13">
        <v>2.2636400172539397E-2</v>
      </c>
      <c r="J73" s="8">
        <v>1.8982912532043379E-2</v>
      </c>
      <c r="K73" s="8">
        <v>0.89998060938741165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298</v>
      </c>
      <c r="D74" s="53">
        <v>408808.74168619351</v>
      </c>
      <c r="E74" s="8">
        <v>0.39293871846581013</v>
      </c>
      <c r="F74" s="13">
        <v>0.25423263298252202</v>
      </c>
      <c r="G74" s="8">
        <v>0.92380211715789384</v>
      </c>
      <c r="H74" s="8">
        <v>4.0519663812937569E-2</v>
      </c>
      <c r="I74" s="8">
        <v>8.0948909269924235E-2</v>
      </c>
      <c r="J74" s="8">
        <v>3.1848691569082599E-2</v>
      </c>
      <c r="K74" s="8">
        <v>0.9583751852937239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K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28" display="Vissza" xr:uid="{A91E920E-A0CF-45A2-B29F-A77946237954}"/>
  </hyperlinks>
  <pageMargins left="0.75" right="0.75" top="1" bottom="1" header="0.5" footer="0.5"/>
  <pageSetup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D9E7-5DAC-4D44-86ED-C23FB6FB33B4}">
  <sheetPr codeName="Munka2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6" width="10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144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2883</v>
      </c>
      <c r="D4" s="53">
        <v>3853141.6540179295</v>
      </c>
      <c r="E4" s="8">
        <v>0.9797380910512995</v>
      </c>
      <c r="F4" s="8">
        <v>2.0261908948700041E-2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958</v>
      </c>
      <c r="D5" s="53">
        <v>1291448.5191156068</v>
      </c>
      <c r="E5" s="14">
        <v>1</v>
      </c>
      <c r="F5" s="54">
        <v>0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879</v>
      </c>
      <c r="D6" s="53">
        <v>1100179.794822383</v>
      </c>
      <c r="E6" s="8">
        <v>0.96814268195009645</v>
      </c>
      <c r="F6" s="8">
        <v>3.1857318049903716E-2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630</v>
      </c>
      <c r="D7" s="53">
        <v>863435.85783353483</v>
      </c>
      <c r="E7" s="8">
        <v>0.97860621450237062</v>
      </c>
      <c r="F7" s="8">
        <v>2.1393785497629377E-2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0.95895002416952191</v>
      </c>
      <c r="F8" s="8">
        <v>4.1049975830477425E-2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2165</v>
      </c>
      <c r="D9" s="53">
        <v>2781346.1048393482</v>
      </c>
      <c r="E9" s="8">
        <v>0.98121938137253517</v>
      </c>
      <c r="F9" s="8">
        <v>1.8780618627465915E-2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718</v>
      </c>
      <c r="D10" s="53">
        <v>1071795.5491785887</v>
      </c>
      <c r="E10" s="8">
        <v>0.97589409200851829</v>
      </c>
      <c r="F10" s="8">
        <v>2.4105907991482114E-2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501</v>
      </c>
      <c r="D11" s="53">
        <v>694306.47425741982</v>
      </c>
      <c r="E11" s="14">
        <v>1</v>
      </c>
      <c r="F11" s="54">
        <v>0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784</v>
      </c>
      <c r="D12" s="53">
        <v>985841.91483289283</v>
      </c>
      <c r="E12" s="8">
        <v>0.96706766486169782</v>
      </c>
      <c r="F12" s="8">
        <v>3.2932335138302224E-2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692</v>
      </c>
      <c r="D13" s="53">
        <v>1043644.1221491094</v>
      </c>
      <c r="E13" s="8">
        <v>0.97610840418095779</v>
      </c>
      <c r="F13" s="8">
        <v>2.389159581904219E-2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197</v>
      </c>
      <c r="D14" s="53">
        <v>250674.33842819586</v>
      </c>
      <c r="E14" s="8">
        <v>0.96321665561171599</v>
      </c>
      <c r="F14" s="8">
        <v>3.6783344388283991E-2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457</v>
      </c>
      <c r="D15" s="53">
        <v>597142.04485819046</v>
      </c>
      <c r="E15" s="14">
        <v>1</v>
      </c>
      <c r="F15" s="54">
        <v>0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252</v>
      </c>
      <c r="D16" s="53">
        <v>281532.75949213008</v>
      </c>
      <c r="E16" s="8">
        <v>0.95932634986019383</v>
      </c>
      <c r="F16" s="8">
        <v>4.0673650139806262E-2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327</v>
      </c>
      <c r="D17" s="53">
        <v>469864.78003340476</v>
      </c>
      <c r="E17" s="8">
        <v>0.97994576826995883</v>
      </c>
      <c r="F17" s="8">
        <v>2.0054231730041505E-2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618</v>
      </c>
      <c r="D18" s="53">
        <v>870029.31906165287</v>
      </c>
      <c r="E18" s="8">
        <v>0.99434046645946272</v>
      </c>
      <c r="F18" s="8">
        <v>5.6595335405374677E-3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1189</v>
      </c>
      <c r="D19" s="53">
        <v>1537415.7606931911</v>
      </c>
      <c r="E19" s="8">
        <v>0.97869528631224645</v>
      </c>
      <c r="F19" s="8">
        <v>2.1304713687753597E-2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712</v>
      </c>
      <c r="D20" s="53">
        <v>925287.34153019206</v>
      </c>
      <c r="E20" s="8">
        <v>0.97172730658807349</v>
      </c>
      <c r="F20" s="8">
        <v>2.8272693411926831E-2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37</v>
      </c>
      <c r="D21" s="53">
        <v>50544.4526994927</v>
      </c>
      <c r="E21" s="8">
        <v>0.90482239129044029</v>
      </c>
      <c r="F21" s="8">
        <v>9.5177608709559797E-2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2403</v>
      </c>
      <c r="D22" s="53">
        <v>3198801.9524613181</v>
      </c>
      <c r="E22" s="8">
        <v>0.97772330778015037</v>
      </c>
      <c r="F22" s="8">
        <v>2.2276692219850017E-2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480</v>
      </c>
      <c r="D23" s="53">
        <v>654339.70155660878</v>
      </c>
      <c r="E23" s="8">
        <v>0.98958755096670648</v>
      </c>
      <c r="F23" s="8">
        <v>1.0412449033293504E-2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578</v>
      </c>
      <c r="D24" s="53">
        <v>780780.72140543931</v>
      </c>
      <c r="E24" s="8">
        <v>0.98528904611335288</v>
      </c>
      <c r="F24" s="8">
        <v>1.4710953886647013E-2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541</v>
      </c>
      <c r="D25" s="53">
        <v>849414.89404063695</v>
      </c>
      <c r="E25" s="8">
        <v>0.98953204168321529</v>
      </c>
      <c r="F25" s="8">
        <v>1.0467958316784614E-2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1000</v>
      </c>
      <c r="D26" s="53">
        <v>1206716.5517341543</v>
      </c>
      <c r="E26" s="8">
        <v>0.97985031687805535</v>
      </c>
      <c r="F26" s="8">
        <v>2.014968312194463E-2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764</v>
      </c>
      <c r="D27" s="53">
        <v>1016229.4868377056</v>
      </c>
      <c r="E27" s="8">
        <v>0.96715369828922815</v>
      </c>
      <c r="F27" s="8">
        <v>3.2846301710771741E-2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633</v>
      </c>
      <c r="D28" s="53">
        <v>647670.44521637098</v>
      </c>
      <c r="E28" s="8">
        <v>0.97612944144861702</v>
      </c>
      <c r="F28" s="8">
        <v>2.387055855138363E-2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910</v>
      </c>
      <c r="D29" s="53">
        <v>895659.68211457867</v>
      </c>
      <c r="E29" s="8">
        <v>0.97597035086290429</v>
      </c>
      <c r="F29" s="8">
        <v>2.4029649137095856E-2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989</v>
      </c>
      <c r="D30" s="53">
        <v>1256696.9453326468</v>
      </c>
      <c r="E30" s="8">
        <v>0.9792083762275865</v>
      </c>
      <c r="F30" s="8">
        <v>2.079162377241401E-2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351</v>
      </c>
      <c r="D31" s="53">
        <v>1053114.5813543382</v>
      </c>
      <c r="E31" s="8">
        <v>0.9857939559951564</v>
      </c>
      <c r="F31" s="8">
        <v>1.4206044004843609E-2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1895</v>
      </c>
      <c r="D32" s="53">
        <v>2614483.6945606158</v>
      </c>
      <c r="E32" s="8">
        <v>0.97787868040289794</v>
      </c>
      <c r="F32" s="8">
        <v>2.2121319597100772E-2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988</v>
      </c>
      <c r="D33" s="53">
        <v>1238657.9594573213</v>
      </c>
      <c r="E33" s="8">
        <v>0.98366282167174179</v>
      </c>
      <c r="F33" s="8">
        <v>1.6337178328258123E-2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845</v>
      </c>
      <c r="D34" s="53">
        <v>1044975.5338002001</v>
      </c>
      <c r="E34" s="8">
        <v>0.98569892722962527</v>
      </c>
      <c r="F34" s="8">
        <v>1.430107277037449E-2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576</v>
      </c>
      <c r="D35" s="53">
        <v>763510.01793748257</v>
      </c>
      <c r="E35" s="8">
        <v>0.9774019357588053</v>
      </c>
      <c r="F35" s="8">
        <v>2.2598064241194819E-2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712</v>
      </c>
      <c r="D36" s="53">
        <v>950805.62248170818</v>
      </c>
      <c r="E36" s="8">
        <v>0.98408430308692219</v>
      </c>
      <c r="F36" s="8">
        <v>1.5915696913077808E-2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750</v>
      </c>
      <c r="D37" s="53">
        <v>1093850.4797985475</v>
      </c>
      <c r="E37" s="8">
        <v>0.97189638599522099</v>
      </c>
      <c r="F37" s="8">
        <v>2.8103614004779252E-2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284</v>
      </c>
      <c r="D38" s="53">
        <v>341150.62264600559</v>
      </c>
      <c r="E38" s="8">
        <v>0.99309558764000494</v>
      </c>
      <c r="F38" s="8">
        <v>6.9044123599952311E-3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316</v>
      </c>
      <c r="D39" s="53">
        <v>401434.76593441196</v>
      </c>
      <c r="E39" s="8">
        <v>0.97335510664582647</v>
      </c>
      <c r="F39" s="8">
        <v>2.6644893354173367E-2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249</v>
      </c>
      <c r="D40" s="53">
        <v>306812.06950959354</v>
      </c>
      <c r="E40" s="8">
        <v>0.99383127250317882</v>
      </c>
      <c r="F40" s="8">
        <v>6.1687274968213147E-3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275</v>
      </c>
      <c r="D41" s="53">
        <v>367632.37775964726</v>
      </c>
      <c r="E41" s="8">
        <v>0.96867711792581757</v>
      </c>
      <c r="F41" s="8">
        <v>3.132288207418242E-2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297</v>
      </c>
      <c r="D42" s="53">
        <v>391455.71588802128</v>
      </c>
      <c r="E42" s="8">
        <v>0.98534050574300014</v>
      </c>
      <c r="F42" s="8">
        <v>1.4659494257000128E-2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317</v>
      </c>
      <c r="D43" s="53">
        <v>425202.69242168462</v>
      </c>
      <c r="E43" s="8">
        <v>0.98063233599641908</v>
      </c>
      <c r="F43" s="8">
        <v>1.9367664003580826E-2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249</v>
      </c>
      <c r="D44" s="53">
        <v>333708.55670415185</v>
      </c>
      <c r="E44" s="8">
        <v>0.98871383330207852</v>
      </c>
      <c r="F44" s="8">
        <v>1.1286166697921681E-2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296</v>
      </c>
      <c r="D45" s="53">
        <v>384436.02394626074</v>
      </c>
      <c r="E45" s="8">
        <v>0.9758415305078727</v>
      </c>
      <c r="F45" s="8">
        <v>2.4158469492127219E-2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307</v>
      </c>
      <c r="D46" s="53">
        <v>420175.31673331634</v>
      </c>
      <c r="E46" s="8">
        <v>0.97687688505747106</v>
      </c>
      <c r="F46" s="8">
        <v>2.3123114942529114E-2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293</v>
      </c>
      <c r="D47" s="53">
        <v>481133.51247484062</v>
      </c>
      <c r="E47" s="8">
        <v>0.96909534670191499</v>
      </c>
      <c r="F47" s="8">
        <v>3.0904653298084596E-2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968</v>
      </c>
      <c r="D48" s="53">
        <v>1235316.5686254606</v>
      </c>
      <c r="E48" s="8">
        <v>0.98024529755545364</v>
      </c>
      <c r="F48" s="8">
        <v>1.9754702444546437E-2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1915</v>
      </c>
      <c r="D49" s="53">
        <v>2617825.0853924775</v>
      </c>
      <c r="E49" s="8">
        <v>0.97949874710055496</v>
      </c>
      <c r="F49" s="8">
        <v>2.0501252899444336E-2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680</v>
      </c>
      <c r="D50" s="53">
        <v>794914.1373306805</v>
      </c>
      <c r="E50" s="8">
        <v>0.98014103853855872</v>
      </c>
      <c r="F50" s="8">
        <v>1.9858961461441192E-2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2203</v>
      </c>
      <c r="D51" s="53">
        <v>3058227.5166872507</v>
      </c>
      <c r="E51" s="8">
        <v>0.97963335435251764</v>
      </c>
      <c r="F51" s="8">
        <v>2.0366645647482626E-2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574</v>
      </c>
      <c r="D52" s="53">
        <v>681650.24737421179</v>
      </c>
      <c r="E52" s="8">
        <v>0.96267953395873107</v>
      </c>
      <c r="F52" s="8">
        <v>3.7320466041269137E-2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0.98340449532962726</v>
      </c>
      <c r="F53" s="8">
        <v>1.659550467037272E-2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2724</v>
      </c>
      <c r="D54" s="53">
        <v>3625046.5029931627</v>
      </c>
      <c r="E54" s="8">
        <v>0.97972065924575669</v>
      </c>
      <c r="F54" s="8">
        <v>2.027934075424323E-2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159</v>
      </c>
      <c r="D55" s="53">
        <v>228095.15102476627</v>
      </c>
      <c r="E55" s="8">
        <v>0.98001512940762336</v>
      </c>
      <c r="F55" s="8">
        <v>1.9984870592376795E-2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156</v>
      </c>
      <c r="D56" s="53">
        <v>203785.9684583933</v>
      </c>
      <c r="E56" s="8">
        <v>0.92834389274292162</v>
      </c>
      <c r="F56" s="8">
        <v>7.1656107257078369E-2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0.98329504173662474</v>
      </c>
      <c r="F57" s="8">
        <v>1.670495826337539E-2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0.98438992041397211</v>
      </c>
      <c r="F58" s="8">
        <v>1.5610079586028319E-2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418</v>
      </c>
      <c r="D59" s="53">
        <v>477864.27891581703</v>
      </c>
      <c r="E59" s="8">
        <v>0.9773220218083748</v>
      </c>
      <c r="F59" s="8">
        <v>2.267797819162554E-2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417</v>
      </c>
      <c r="D60" s="53">
        <v>476948.99299726903</v>
      </c>
      <c r="E60" s="8">
        <v>0.97919754539178072</v>
      </c>
      <c r="F60" s="8">
        <v>2.0802454608219598E-2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2466</v>
      </c>
      <c r="D61" s="53">
        <v>3376192.661020657</v>
      </c>
      <c r="E61" s="8">
        <v>0.97981445301694092</v>
      </c>
      <c r="F61" s="8">
        <v>2.0185546983059459E-2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2152</v>
      </c>
      <c r="D62" s="53">
        <v>2820024.3919898346</v>
      </c>
      <c r="E62" s="8">
        <v>0.98273901725161539</v>
      </c>
      <c r="F62" s="8">
        <v>1.7260982748384963E-2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731</v>
      </c>
      <c r="D63" s="53">
        <v>1033117.2620281038</v>
      </c>
      <c r="E63" s="8">
        <v>0.97154668297547664</v>
      </c>
      <c r="F63" s="8">
        <v>2.8453317024523556E-2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380</v>
      </c>
      <c r="D64" s="53">
        <v>502052.08670791326</v>
      </c>
      <c r="E64" s="8">
        <v>0.98332567568085993</v>
      </c>
      <c r="F64" s="8">
        <v>1.6674324319140208E-2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2503</v>
      </c>
      <c r="D65" s="53">
        <v>3351089.567310018</v>
      </c>
      <c r="E65" s="8">
        <v>0.97920060784969221</v>
      </c>
      <c r="F65" s="8">
        <v>2.0799392150307669E-2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2083</v>
      </c>
      <c r="D66" s="53">
        <v>2660241.9950079108</v>
      </c>
      <c r="E66" s="8">
        <v>0.97828224692584043</v>
      </c>
      <c r="F66" s="8">
        <v>2.1717753074158939E-2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800</v>
      </c>
      <c r="D67" s="53">
        <v>1192899.659010024</v>
      </c>
      <c r="E67" s="8">
        <v>0.98298471590484848</v>
      </c>
      <c r="F67" s="8">
        <v>1.7015284095151545E-2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939</v>
      </c>
      <c r="D68" s="53">
        <v>1265309.8723355883</v>
      </c>
      <c r="E68" s="8">
        <v>0.98010116593204966</v>
      </c>
      <c r="F68" s="8">
        <v>1.9898834067950819E-2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319</v>
      </c>
      <c r="D69" s="53">
        <v>423723.66878645762</v>
      </c>
      <c r="E69" s="8">
        <v>0.96316576151631739</v>
      </c>
      <c r="F69" s="8">
        <v>3.6834238483682405E-2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302</v>
      </c>
      <c r="D70" s="53">
        <v>390641.14972162555</v>
      </c>
      <c r="E70" s="8">
        <v>0.97615613823045455</v>
      </c>
      <c r="F70" s="8">
        <v>2.3843861769545723E-2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257</v>
      </c>
      <c r="D71" s="53">
        <v>347854.28767084918</v>
      </c>
      <c r="E71" s="8">
        <v>0.99286842436625344</v>
      </c>
      <c r="F71" s="8">
        <v>7.1315756337466708E-3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297</v>
      </c>
      <c r="D72" s="53">
        <v>395034.63103708607</v>
      </c>
      <c r="E72" s="8">
        <v>0.95717764379182757</v>
      </c>
      <c r="F72" s="8">
        <v>4.2822356208172624E-2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385</v>
      </c>
      <c r="D73" s="53">
        <v>517379.47775761306</v>
      </c>
      <c r="E73" s="8">
        <v>0.9940756057548803</v>
      </c>
      <c r="F73" s="8">
        <v>5.9243942451197122E-3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384</v>
      </c>
      <c r="D74" s="53">
        <v>513198.56670871639</v>
      </c>
      <c r="E74" s="8">
        <v>0.98926407937736127</v>
      </c>
      <c r="F74" s="8">
        <v>1.0735920622638482E-2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0" display="Vissza" xr:uid="{CBCF9590-ED4B-4CA4-8B44-C95E4015CE4D}"/>
  </hyperlinks>
  <pageMargins left="0.75" right="0.75" top="1" bottom="1" header="0.5" footer="0.5"/>
  <pageSetup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EDEE5-C1DA-4BDB-A145-7DED64CD38DA}">
  <sheetPr codeName="Munka2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9" width="10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145</v>
      </c>
      <c r="D1" s="65"/>
      <c r="E1" s="65"/>
      <c r="F1" s="65"/>
      <c r="G1" s="65"/>
      <c r="H1" s="65"/>
      <c r="I1" s="65"/>
    </row>
    <row r="2" spans="1:44" ht="15.95" customHeight="1" x14ac:dyDescent="0.2">
      <c r="A2" s="67"/>
      <c r="B2" s="67"/>
      <c r="C2" s="66" t="s">
        <v>1</v>
      </c>
      <c r="D2" s="66"/>
      <c r="E2" s="4" t="s">
        <v>42</v>
      </c>
      <c r="F2" s="4" t="s">
        <v>43</v>
      </c>
      <c r="G2" s="4" t="s">
        <v>44</v>
      </c>
      <c r="H2" s="4" t="s">
        <v>45</v>
      </c>
      <c r="I2" s="4" t="s">
        <v>47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2819</v>
      </c>
      <c r="D4" s="53">
        <v>3775069.6486577727</v>
      </c>
      <c r="E4" s="8">
        <v>0.98021458000640815</v>
      </c>
      <c r="F4" s="8">
        <v>1.6486150209681534E-2</v>
      </c>
      <c r="G4" s="8">
        <v>2.5110755680684154E-3</v>
      </c>
      <c r="H4" s="8">
        <v>3.2239866409083088E-4</v>
      </c>
      <c r="I4" s="8">
        <v>4.6579555175039588E-4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958</v>
      </c>
      <c r="D5" s="53">
        <v>1291448.5191156068</v>
      </c>
      <c r="E5" s="8">
        <v>0.98961545947251783</v>
      </c>
      <c r="F5" s="8">
        <v>1.0384540527482087E-2</v>
      </c>
      <c r="G5" s="54">
        <v>0</v>
      </c>
      <c r="H5" s="54">
        <v>0</v>
      </c>
      <c r="I5" s="54">
        <v>0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845</v>
      </c>
      <c r="D6" s="53">
        <v>1065131.0171866487</v>
      </c>
      <c r="E6" s="8">
        <v>0.97663606749497756</v>
      </c>
      <c r="F6" s="8">
        <v>1.8723756517699214E-2</v>
      </c>
      <c r="G6" s="8">
        <v>4.640175987323158E-3</v>
      </c>
      <c r="H6" s="54">
        <v>0</v>
      </c>
      <c r="I6" s="54">
        <v>0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615</v>
      </c>
      <c r="D7" s="53">
        <v>844963.69630008261</v>
      </c>
      <c r="E7" s="8">
        <v>0.97735653857593396</v>
      </c>
      <c r="F7" s="8">
        <v>1.7273893698179693E-2</v>
      </c>
      <c r="G7" s="8">
        <v>5.3695677258863662E-3</v>
      </c>
      <c r="H7" s="54">
        <v>0</v>
      </c>
      <c r="I7" s="54"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401</v>
      </c>
      <c r="D8" s="53">
        <v>573526.41605544393</v>
      </c>
      <c r="E8" s="8">
        <v>0.96990254244939722</v>
      </c>
      <c r="F8" s="8">
        <v>2.4909399985731752E-2</v>
      </c>
      <c r="G8" s="54">
        <v>0</v>
      </c>
      <c r="H8" s="8">
        <v>2.1220947762926596E-3</v>
      </c>
      <c r="I8" s="8">
        <v>3.0659627885783929E-3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2117</v>
      </c>
      <c r="D9" s="53">
        <v>2729110.704373376</v>
      </c>
      <c r="E9" s="8">
        <v>0.98214810718213885</v>
      </c>
      <c r="F9" s="8">
        <v>1.6994297460920828E-2</v>
      </c>
      <c r="G9" s="8">
        <v>5.1470549762438924E-4</v>
      </c>
      <c r="H9" s="54">
        <v>0</v>
      </c>
      <c r="I9" s="8">
        <v>3.4288985931618584E-4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702</v>
      </c>
      <c r="D10" s="53">
        <v>1045958.9442844101</v>
      </c>
      <c r="E10" s="8">
        <v>0.97516963083195451</v>
      </c>
      <c r="F10" s="8">
        <v>1.5160295012081916E-2</v>
      </c>
      <c r="G10" s="8">
        <v>7.7199941005896312E-3</v>
      </c>
      <c r="H10" s="8">
        <v>1.1635996022862718E-3</v>
      </c>
      <c r="I10" s="8">
        <v>7.8648045308760605E-4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501</v>
      </c>
      <c r="D11" s="53">
        <v>694306.47425741982</v>
      </c>
      <c r="E11" s="8">
        <v>0.98362706820253454</v>
      </c>
      <c r="F11" s="8">
        <v>1.6372931797465979E-2</v>
      </c>
      <c r="G11" s="54">
        <v>0</v>
      </c>
      <c r="H11" s="54">
        <v>0</v>
      </c>
      <c r="I11" s="54">
        <v>0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753</v>
      </c>
      <c r="D12" s="53">
        <v>953375.83850023046</v>
      </c>
      <c r="E12" s="8">
        <v>0.97650988576028519</v>
      </c>
      <c r="F12" s="8">
        <v>2.1035182434090992E-2</v>
      </c>
      <c r="G12" s="8">
        <v>1.4733835560341887E-3</v>
      </c>
      <c r="H12" s="54">
        <v>0</v>
      </c>
      <c r="I12" s="8">
        <v>9.8154824958956348E-4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677</v>
      </c>
      <c r="D13" s="53">
        <v>1018709.7986038037</v>
      </c>
      <c r="E13" s="8">
        <v>0.97650769328221643</v>
      </c>
      <c r="F13" s="8">
        <v>1.5565812940653304E-2</v>
      </c>
      <c r="G13" s="8">
        <v>6.7317694177049907E-3</v>
      </c>
      <c r="H13" s="8">
        <v>1.1947243594252043E-3</v>
      </c>
      <c r="I13" s="54">
        <v>0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189</v>
      </c>
      <c r="D14" s="53">
        <v>241453.69790848627</v>
      </c>
      <c r="E14" s="8">
        <v>1</v>
      </c>
      <c r="F14" s="54">
        <v>0</v>
      </c>
      <c r="G14" s="54">
        <v>0</v>
      </c>
      <c r="H14" s="54">
        <v>0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457</v>
      </c>
      <c r="D15" s="53">
        <v>597142.04485819046</v>
      </c>
      <c r="E15" s="8">
        <v>0.99657825645681652</v>
      </c>
      <c r="F15" s="8">
        <v>3.4217435431835646E-3</v>
      </c>
      <c r="G15" s="54">
        <v>0</v>
      </c>
      <c r="H15" s="54">
        <v>0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242</v>
      </c>
      <c r="D16" s="53">
        <v>270081.79452965298</v>
      </c>
      <c r="E16" s="8">
        <v>0.9446334817238784</v>
      </c>
      <c r="F16" s="8">
        <v>4.7814348091747852E-2</v>
      </c>
      <c r="G16" s="8">
        <v>4.5063289574798875E-3</v>
      </c>
      <c r="H16" s="54">
        <v>0</v>
      </c>
      <c r="I16" s="8">
        <v>3.0458412268936498E-3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320</v>
      </c>
      <c r="D17" s="53">
        <v>460442.00285283005</v>
      </c>
      <c r="E17" s="8">
        <v>0.98948294968808181</v>
      </c>
      <c r="F17" s="8">
        <v>1.0517050311917884E-2</v>
      </c>
      <c r="G17" s="54">
        <v>0</v>
      </c>
      <c r="H17" s="54">
        <v>0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613</v>
      </c>
      <c r="D18" s="53">
        <v>865105.35894917254</v>
      </c>
      <c r="E18" s="8">
        <v>0.97226744920620856</v>
      </c>
      <c r="F18" s="8">
        <v>2.1081144528356889E-2</v>
      </c>
      <c r="G18" s="8">
        <v>5.244551714151547E-3</v>
      </c>
      <c r="H18" s="8">
        <v>1.4068545512831751E-3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1162</v>
      </c>
      <c r="D19" s="53">
        <v>1504661.5580925827</v>
      </c>
      <c r="E19" s="8">
        <v>0.97478154859181521</v>
      </c>
      <c r="F19" s="8">
        <v>2.0765087139551528E-2</v>
      </c>
      <c r="G19" s="8">
        <v>3.2847222969980792E-3</v>
      </c>
      <c r="H19" s="54">
        <v>0</v>
      </c>
      <c r="I19" s="8">
        <v>1.168641971635009E-3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689</v>
      </c>
      <c r="D20" s="53">
        <v>899126.97620517237</v>
      </c>
      <c r="E20" s="8">
        <v>0.99120031507689577</v>
      </c>
      <c r="F20" s="8">
        <v>8.7996849231041039E-3</v>
      </c>
      <c r="G20" s="54">
        <v>0</v>
      </c>
      <c r="H20" s="54">
        <v>0</v>
      </c>
      <c r="I20" s="54">
        <v>0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35</v>
      </c>
      <c r="D21" s="53">
        <v>45733.752558021537</v>
      </c>
      <c r="E21" s="8">
        <v>1</v>
      </c>
      <c r="F21" s="54">
        <v>0</v>
      </c>
      <c r="G21" s="54">
        <v>0</v>
      </c>
      <c r="H21" s="54">
        <v>0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2346</v>
      </c>
      <c r="D22" s="53">
        <v>3127543.2258940828</v>
      </c>
      <c r="E22" s="8">
        <v>0.97854491748634653</v>
      </c>
      <c r="F22" s="8">
        <v>1.7472732047367368E-2</v>
      </c>
      <c r="G22" s="8">
        <v>3.0309685519346301E-3</v>
      </c>
      <c r="H22" s="8">
        <v>3.891480704408738E-4</v>
      </c>
      <c r="I22" s="8">
        <v>5.6223384391115383E-4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473</v>
      </c>
      <c r="D23" s="53">
        <v>647526.42276369012</v>
      </c>
      <c r="E23" s="8">
        <v>0.98827902575035897</v>
      </c>
      <c r="F23" s="8">
        <v>1.1720974249641147E-2</v>
      </c>
      <c r="G23" s="54">
        <v>0</v>
      </c>
      <c r="H23" s="54">
        <v>0</v>
      </c>
      <c r="I23" s="54">
        <v>0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570</v>
      </c>
      <c r="D24" s="53">
        <v>769294.69221726083</v>
      </c>
      <c r="E24" s="8">
        <v>0.97870840291067951</v>
      </c>
      <c r="F24" s="8">
        <v>1.8127458758742779E-2</v>
      </c>
      <c r="G24" s="8">
        <v>1.5820691652885948E-3</v>
      </c>
      <c r="H24" s="8">
        <v>1.5820691652885948E-3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533</v>
      </c>
      <c r="D25" s="53">
        <v>840523.25433616352</v>
      </c>
      <c r="E25" s="8">
        <v>0.97290998357281633</v>
      </c>
      <c r="F25" s="8">
        <v>1.7259940092829485E-2</v>
      </c>
      <c r="G25" s="8">
        <v>9.8300763343538954E-3</v>
      </c>
      <c r="H25" s="54">
        <v>0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979</v>
      </c>
      <c r="D26" s="53">
        <v>1182401.5955987053</v>
      </c>
      <c r="E26" s="8">
        <v>0.97760498565371623</v>
      </c>
      <c r="F26" s="8">
        <v>2.0907862555861526E-2</v>
      </c>
      <c r="G26" s="54">
        <v>0</v>
      </c>
      <c r="H26" s="54">
        <v>0</v>
      </c>
      <c r="I26" s="8">
        <v>1.4871517904222334E-3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737</v>
      </c>
      <c r="D27" s="53">
        <v>982850.10650565149</v>
      </c>
      <c r="E27" s="8">
        <v>0.9907797370624184</v>
      </c>
      <c r="F27" s="8">
        <v>9.2202629375816615E-3</v>
      </c>
      <c r="G27" s="54">
        <v>0</v>
      </c>
      <c r="H27" s="54">
        <v>0</v>
      </c>
      <c r="I27" s="54">
        <v>0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618</v>
      </c>
      <c r="D28" s="53">
        <v>632210.1899318333</v>
      </c>
      <c r="E28" s="8">
        <v>0.98895548886689499</v>
      </c>
      <c r="F28" s="8">
        <v>1.1044511133105249E-2</v>
      </c>
      <c r="G28" s="54">
        <v>0</v>
      </c>
      <c r="H28" s="54">
        <v>0</v>
      </c>
      <c r="I28" s="54">
        <v>0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887</v>
      </c>
      <c r="D29" s="53">
        <v>874137.29420712264</v>
      </c>
      <c r="E29" s="8">
        <v>0.98295969595670774</v>
      </c>
      <c r="F29" s="8">
        <v>1.5028708540451168E-2</v>
      </c>
      <c r="G29" s="54">
        <v>0</v>
      </c>
      <c r="H29" s="54">
        <v>0</v>
      </c>
      <c r="I29" s="8">
        <v>2.0115955028410827E-3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968</v>
      </c>
      <c r="D30" s="53">
        <v>1230568.1752493491</v>
      </c>
      <c r="E30" s="8">
        <v>0.98545306755340323</v>
      </c>
      <c r="F30" s="8">
        <v>8.5525061800783685E-3</v>
      </c>
      <c r="G30" s="8">
        <v>5.0053893028979045E-3</v>
      </c>
      <c r="H30" s="8">
        <v>9.8903696362088404E-4</v>
      </c>
      <c r="I30" s="54">
        <v>0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346</v>
      </c>
      <c r="D31" s="53">
        <v>1038153.9892694759</v>
      </c>
      <c r="E31" s="8">
        <v>0.96637076098700936</v>
      </c>
      <c r="F31" s="8">
        <v>3.043124293925073E-2</v>
      </c>
      <c r="G31" s="8">
        <v>3.197996073740157E-3</v>
      </c>
      <c r="H31" s="54">
        <v>0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1850</v>
      </c>
      <c r="D32" s="53">
        <v>2556647.8651718283</v>
      </c>
      <c r="E32" s="8">
        <v>0.97708611327311834</v>
      </c>
      <c r="F32" s="8">
        <v>1.8840087714562671E-2</v>
      </c>
      <c r="G32" s="8">
        <v>3.2317347506003679E-3</v>
      </c>
      <c r="H32" s="8">
        <v>4.7604420935587482E-4</v>
      </c>
      <c r="I32" s="8">
        <v>3.6602005236180271E-4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969</v>
      </c>
      <c r="D33" s="53">
        <v>1218421.7834859507</v>
      </c>
      <c r="E33" s="8">
        <v>0.98677912760670072</v>
      </c>
      <c r="F33" s="8">
        <v>1.154681854459581E-2</v>
      </c>
      <c r="G33" s="8">
        <v>9.9889662846884097E-4</v>
      </c>
      <c r="H33" s="54">
        <v>0</v>
      </c>
      <c r="I33" s="8">
        <v>6.7515722023474669E-4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833</v>
      </c>
      <c r="D34" s="53">
        <v>1030031.2626480622</v>
      </c>
      <c r="E34" s="8">
        <v>0.99179242884812391</v>
      </c>
      <c r="F34" s="8">
        <v>7.0259784607492378E-3</v>
      </c>
      <c r="G34" s="8">
        <v>1.1815926911268473E-3</v>
      </c>
      <c r="H34" s="54">
        <v>0</v>
      </c>
      <c r="I34" s="54">
        <v>0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564</v>
      </c>
      <c r="D35" s="53">
        <v>746256.16950333561</v>
      </c>
      <c r="E35" s="8">
        <v>0.96624451175682746</v>
      </c>
      <c r="F35" s="8">
        <v>2.6936293799424998E-2</v>
      </c>
      <c r="G35" s="8">
        <v>6.8191944437475558E-3</v>
      </c>
      <c r="H35" s="54">
        <v>0</v>
      </c>
      <c r="I35" s="54">
        <v>0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697</v>
      </c>
      <c r="D36" s="53">
        <v>935672.88837103907</v>
      </c>
      <c r="E36" s="8">
        <v>0.97006419838300839</v>
      </c>
      <c r="F36" s="8">
        <v>2.4865288552540426E-2</v>
      </c>
      <c r="G36" s="8">
        <v>1.8904614690156338E-3</v>
      </c>
      <c r="H36" s="8">
        <v>1.3007509640425518E-3</v>
      </c>
      <c r="I36" s="8">
        <v>1.8793006313926948E-3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725</v>
      </c>
      <c r="D37" s="53">
        <v>1063109.3281353468</v>
      </c>
      <c r="E37" s="8">
        <v>0.98773698625235407</v>
      </c>
      <c r="F37" s="8">
        <v>1.0941711934190629E-2</v>
      </c>
      <c r="G37" s="8">
        <v>1.3213018134553627E-3</v>
      </c>
      <c r="H37" s="54">
        <v>0</v>
      </c>
      <c r="I37" s="54">
        <v>0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282</v>
      </c>
      <c r="D38" s="53">
        <v>338795.1780703885</v>
      </c>
      <c r="E38" s="8">
        <v>0.99072119735677622</v>
      </c>
      <c r="F38" s="8">
        <v>9.2788026432237512E-3</v>
      </c>
      <c r="G38" s="54">
        <v>0</v>
      </c>
      <c r="H38" s="54">
        <v>0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308</v>
      </c>
      <c r="D39" s="53">
        <v>390738.57940743194</v>
      </c>
      <c r="E39" s="8">
        <v>0.99199365862242017</v>
      </c>
      <c r="F39" s="8">
        <v>8.0063413775797888E-3</v>
      </c>
      <c r="G39" s="54">
        <v>0</v>
      </c>
      <c r="H39" s="54">
        <v>0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247</v>
      </c>
      <c r="D40" s="53">
        <v>304919.4294600531</v>
      </c>
      <c r="E40" s="8">
        <v>0.99284383146463573</v>
      </c>
      <c r="F40" s="8">
        <v>3.1646963824343509E-3</v>
      </c>
      <c r="G40" s="8">
        <v>3.9914721529300092E-3</v>
      </c>
      <c r="H40" s="54">
        <v>0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268</v>
      </c>
      <c r="D41" s="53">
        <v>356117.07214443054</v>
      </c>
      <c r="E41" s="8">
        <v>0.97096905121098975</v>
      </c>
      <c r="F41" s="8">
        <v>1.970813715959506E-2</v>
      </c>
      <c r="G41" s="8">
        <v>9.3228116294154142E-3</v>
      </c>
      <c r="H41" s="54">
        <v>0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292</v>
      </c>
      <c r="D42" s="53">
        <v>385717.17306909105</v>
      </c>
      <c r="E42" s="8">
        <v>0.96149555708506862</v>
      </c>
      <c r="F42" s="8">
        <v>3.3918560650489968E-2</v>
      </c>
      <c r="G42" s="8">
        <v>4.5858822644413919E-3</v>
      </c>
      <c r="H42" s="54">
        <v>0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309</v>
      </c>
      <c r="D43" s="53">
        <v>416967.50954144349</v>
      </c>
      <c r="E43" s="8">
        <v>0.95591453225300627</v>
      </c>
      <c r="F43" s="8">
        <v>3.6949448768579501E-2</v>
      </c>
      <c r="G43" s="54">
        <v>0</v>
      </c>
      <c r="H43" s="8">
        <v>2.9188782908183396E-3</v>
      </c>
      <c r="I43" s="8">
        <v>4.2171406875958217E-3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245</v>
      </c>
      <c r="D44" s="53">
        <v>329942.266304666</v>
      </c>
      <c r="E44" s="8">
        <v>0.98729872994769829</v>
      </c>
      <c r="F44" s="8">
        <v>7.3401698729305817E-3</v>
      </c>
      <c r="G44" s="8">
        <v>5.3611001793709891E-3</v>
      </c>
      <c r="H44" s="54">
        <v>0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289</v>
      </c>
      <c r="D45" s="53">
        <v>375148.63799008023</v>
      </c>
      <c r="E45" s="8">
        <v>0.98300210625608742</v>
      </c>
      <c r="F45" s="8">
        <v>1.6997893743912414E-2</v>
      </c>
      <c r="G45" s="54">
        <v>0</v>
      </c>
      <c r="H45" s="54">
        <v>0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298</v>
      </c>
      <c r="D46" s="53">
        <v>410459.55458847835</v>
      </c>
      <c r="E46" s="8">
        <v>0.99167534858481943</v>
      </c>
      <c r="F46" s="8">
        <v>4.9024182926627755E-3</v>
      </c>
      <c r="G46" s="8">
        <v>3.4222331225176837E-3</v>
      </c>
      <c r="H46" s="54">
        <v>0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281</v>
      </c>
      <c r="D47" s="53">
        <v>466264.24808171589</v>
      </c>
      <c r="E47" s="8">
        <v>0.98138291883108275</v>
      </c>
      <c r="F47" s="8">
        <v>1.8617081168917155E-2</v>
      </c>
      <c r="G47" s="54">
        <v>0</v>
      </c>
      <c r="H47" s="54">
        <v>0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947</v>
      </c>
      <c r="D48" s="53">
        <v>1210913.2573874465</v>
      </c>
      <c r="E48" s="8">
        <v>0.98904143957492285</v>
      </c>
      <c r="F48" s="8">
        <v>1.095856042507757E-2</v>
      </c>
      <c r="G48" s="54">
        <v>0</v>
      </c>
      <c r="H48" s="54">
        <v>0</v>
      </c>
      <c r="I48" s="54">
        <v>0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1872</v>
      </c>
      <c r="D49" s="53">
        <v>2564156.3912703348</v>
      </c>
      <c r="E49" s="8">
        <v>0.97604612861670337</v>
      </c>
      <c r="F49" s="8">
        <v>1.9096533794069746E-2</v>
      </c>
      <c r="G49" s="8">
        <v>3.6969216053958482E-3</v>
      </c>
      <c r="H49" s="8">
        <v>4.7465022637489888E-4</v>
      </c>
      <c r="I49" s="8">
        <v>6.8576575745505459E-4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665</v>
      </c>
      <c r="D50" s="53">
        <v>779127.9681122757</v>
      </c>
      <c r="E50" s="8">
        <v>0.99348081124247156</v>
      </c>
      <c r="F50" s="8">
        <v>6.519188757528542E-3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2154</v>
      </c>
      <c r="D51" s="53">
        <v>2995941.6805455014</v>
      </c>
      <c r="E51" s="8">
        <v>0.97676454896789489</v>
      </c>
      <c r="F51" s="8">
        <v>1.9078169431849871E-2</v>
      </c>
      <c r="G51" s="8">
        <v>3.1641087088100876E-3</v>
      </c>
      <c r="H51" s="8">
        <v>4.0624202382854885E-4</v>
      </c>
      <c r="I51" s="8">
        <v>5.869308676170722E-4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551</v>
      </c>
      <c r="D52" s="53">
        <v>656210.74246505997</v>
      </c>
      <c r="E52" s="14">
        <v>0.99722390713161113</v>
      </c>
      <c r="F52" s="8">
        <v>2.7760928683888395E-3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2268</v>
      </c>
      <c r="D53" s="53">
        <v>3118858.9061927148</v>
      </c>
      <c r="E53" s="8">
        <v>0.97663580215291279</v>
      </c>
      <c r="F53" s="8">
        <v>1.9370758708419526E-2</v>
      </c>
      <c r="G53" s="8">
        <v>3.0394081449721766E-3</v>
      </c>
      <c r="H53" s="8">
        <v>3.9023163541015434E-4</v>
      </c>
      <c r="I53" s="8">
        <v>5.6379935828493929E-4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2664</v>
      </c>
      <c r="D54" s="53">
        <v>3551532.9497089861</v>
      </c>
      <c r="E54" s="8">
        <v>0.98328220441236969</v>
      </c>
      <c r="F54" s="8">
        <v>1.4602489898213602E-2</v>
      </c>
      <c r="G54" s="8">
        <v>1.2775018161017889E-3</v>
      </c>
      <c r="H54" s="8">
        <v>3.4269072786635301E-4</v>
      </c>
      <c r="I54" s="8">
        <v>4.9511314544802552E-4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155</v>
      </c>
      <c r="D55" s="53">
        <v>223536.6989487877</v>
      </c>
      <c r="E55" s="8">
        <v>0.93147641215147692</v>
      </c>
      <c r="F55" s="8">
        <v>4.6413592520932939E-2</v>
      </c>
      <c r="G55" s="8">
        <v>2.2109995327589949E-2</v>
      </c>
      <c r="H55" s="54">
        <v>0</v>
      </c>
      <c r="I55" s="54">
        <v>0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143</v>
      </c>
      <c r="D56" s="53">
        <v>189183.45924505108</v>
      </c>
      <c r="E56" s="8">
        <v>0.99037071227269546</v>
      </c>
      <c r="F56" s="8">
        <v>9.6292877273045883E-3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2011</v>
      </c>
      <c r="D57" s="53">
        <v>2806758.2213004543</v>
      </c>
      <c r="E57" s="8">
        <v>0.97584745499751957</v>
      </c>
      <c r="F57" s="8">
        <v>1.9715050839481354E-2</v>
      </c>
      <c r="G57" s="8">
        <v>3.3773786037434405E-3</v>
      </c>
      <c r="H57" s="8">
        <v>4.3362388763689102E-4</v>
      </c>
      <c r="I57" s="8">
        <v>6.264916716189387E-4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257</v>
      </c>
      <c r="D58" s="53">
        <v>312100.68489226629</v>
      </c>
      <c r="E58" s="8">
        <v>0.98372550098008626</v>
      </c>
      <c r="F58" s="8">
        <v>1.627449901991377E-2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408</v>
      </c>
      <c r="D59" s="53">
        <v>467027.28322000743</v>
      </c>
      <c r="E59" s="14">
        <v>1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408</v>
      </c>
      <c r="D60" s="53">
        <v>467027.28322000743</v>
      </c>
      <c r="E60" s="14">
        <v>1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2411</v>
      </c>
      <c r="D61" s="53">
        <v>3308042.3654377651</v>
      </c>
      <c r="E61" s="8">
        <v>0.97742128719870014</v>
      </c>
      <c r="F61" s="8">
        <v>1.8813654241561013E-2</v>
      </c>
      <c r="G61" s="8">
        <v>2.8655875939021403E-3</v>
      </c>
      <c r="H61" s="8">
        <v>3.6791469912630573E-4</v>
      </c>
      <c r="I61" s="8">
        <v>5.3155626671063619E-4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2111</v>
      </c>
      <c r="D62" s="53">
        <v>2771347.9996096743</v>
      </c>
      <c r="E62" s="8">
        <v>0.98560806596529671</v>
      </c>
      <c r="F62" s="8">
        <v>1.1072902235845878E-2</v>
      </c>
      <c r="G62" s="8">
        <v>2.9813678224776341E-3</v>
      </c>
      <c r="H62" s="54">
        <v>0</v>
      </c>
      <c r="I62" s="8">
        <v>3.3766397637997203E-4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708</v>
      </c>
      <c r="D63" s="53">
        <v>1003721.6490481105</v>
      </c>
      <c r="E63" s="8">
        <v>0.96532277555319057</v>
      </c>
      <c r="F63" s="8">
        <v>3.1432519014128107E-2</v>
      </c>
      <c r="G63" s="8">
        <v>1.2125646714219384E-3</v>
      </c>
      <c r="H63" s="8">
        <v>1.2125646714219384E-3</v>
      </c>
      <c r="I63" s="8">
        <v>8.1957608983724011E-4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372</v>
      </c>
      <c r="D64" s="53">
        <v>493680.70738904446</v>
      </c>
      <c r="E64" s="8">
        <v>0.96868059875550505</v>
      </c>
      <c r="F64" s="8">
        <v>3.1319401244494914E-2</v>
      </c>
      <c r="G64" s="54">
        <v>0</v>
      </c>
      <c r="H64" s="54">
        <v>0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2447</v>
      </c>
      <c r="D65" s="53">
        <v>3281388.9412687318</v>
      </c>
      <c r="E65" s="8">
        <v>0.98194985251596867</v>
      </c>
      <c r="F65" s="8">
        <v>1.4254506843164103E-2</v>
      </c>
      <c r="G65" s="8">
        <v>2.8888636282280995E-3</v>
      </c>
      <c r="H65" s="8">
        <v>3.7090312467089981E-4</v>
      </c>
      <c r="I65" s="8">
        <v>5.3587388796795304E-4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2033</v>
      </c>
      <c r="D66" s="53">
        <v>2602467.5162428194</v>
      </c>
      <c r="E66" s="8">
        <v>0.98223098772388295</v>
      </c>
      <c r="F66" s="8">
        <v>1.6625678865459684E-2</v>
      </c>
      <c r="G66" s="54">
        <v>0</v>
      </c>
      <c r="H66" s="8">
        <v>4.6766286379405113E-4</v>
      </c>
      <c r="I66" s="8">
        <v>6.7567054686290063E-4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786</v>
      </c>
      <c r="D67" s="53">
        <v>1172602.1324149591</v>
      </c>
      <c r="E67" s="8">
        <v>0.97573937444506464</v>
      </c>
      <c r="F67" s="8">
        <v>1.6176480984110581E-2</v>
      </c>
      <c r="G67" s="8">
        <v>8.084144570825803E-3</v>
      </c>
      <c r="H67" s="54">
        <v>0</v>
      </c>
      <c r="I67" s="54">
        <v>0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922</v>
      </c>
      <c r="D68" s="53">
        <v>1240131.6811414431</v>
      </c>
      <c r="E68" s="8">
        <v>0.97741253071677581</v>
      </c>
      <c r="F68" s="8">
        <v>2.0624649640624972E-2</v>
      </c>
      <c r="G68" s="8">
        <v>9.8140982129969029E-4</v>
      </c>
      <c r="H68" s="8">
        <v>9.8140982129969029E-4</v>
      </c>
      <c r="I68" s="54">
        <v>0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306</v>
      </c>
      <c r="D69" s="53">
        <v>408116.13011919631</v>
      </c>
      <c r="E69" s="8">
        <v>0.98151644679165029</v>
      </c>
      <c r="F69" s="8">
        <v>1.8483553208349535E-2</v>
      </c>
      <c r="G69" s="54">
        <v>0</v>
      </c>
      <c r="H69" s="54">
        <v>0</v>
      </c>
      <c r="I69" s="54"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293</v>
      </c>
      <c r="D70" s="53">
        <v>381326.75614616676</v>
      </c>
      <c r="E70" s="8">
        <v>0.96688420737943925</v>
      </c>
      <c r="F70" s="8">
        <v>3.3115792620560816E-2</v>
      </c>
      <c r="G70" s="54">
        <v>0</v>
      </c>
      <c r="H70" s="54">
        <v>0</v>
      </c>
      <c r="I70" s="54">
        <v>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255</v>
      </c>
      <c r="D71" s="53">
        <v>345373.53850880149</v>
      </c>
      <c r="E71" s="8">
        <v>1</v>
      </c>
      <c r="F71" s="54">
        <v>0</v>
      </c>
      <c r="G71" s="54">
        <v>0</v>
      </c>
      <c r="H71" s="54">
        <v>0</v>
      </c>
      <c r="I71" s="54">
        <v>0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282</v>
      </c>
      <c r="D72" s="53">
        <v>378118.31735225202</v>
      </c>
      <c r="E72" s="8">
        <v>0.98906588791050265</v>
      </c>
      <c r="F72" s="8">
        <v>1.0934112089497487E-2</v>
      </c>
      <c r="G72" s="54">
        <v>0</v>
      </c>
      <c r="H72" s="54">
        <v>0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382</v>
      </c>
      <c r="D73" s="53">
        <v>514314.31775704288</v>
      </c>
      <c r="E73" s="8">
        <v>0.96647878611998839</v>
      </c>
      <c r="F73" s="8">
        <v>1.7456314526330712E-2</v>
      </c>
      <c r="G73" s="8">
        <v>1.6064899353681075E-2</v>
      </c>
      <c r="H73" s="54">
        <v>0</v>
      </c>
      <c r="I73" s="54">
        <v>0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379</v>
      </c>
      <c r="D74" s="53">
        <v>507688.90763287962</v>
      </c>
      <c r="E74" s="8">
        <v>0.98988809903845709</v>
      </c>
      <c r="F74" s="8">
        <v>6.6483416372090974E-3</v>
      </c>
      <c r="G74" s="54">
        <v>0</v>
      </c>
      <c r="H74" s="54">
        <v>0</v>
      </c>
      <c r="I74" s="8">
        <v>3.4635593243338369E-3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1" display="Vissza" xr:uid="{AD1CD376-574A-4FE1-BDBD-35FE9D180020}"/>
  </hyperlinks>
  <pageMargins left="0.75" right="0.75" top="1" bottom="1" header="0.5" footer="0.5"/>
  <pageSetup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69C17-E835-4195-844C-F8D488CB50AC}">
  <sheetPr codeName="Munka2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0" style="1" customWidth="1"/>
    <col min="6" max="6" width="13.5703125" style="1" customWidth="1"/>
    <col min="7" max="9" width="10" style="1" customWidth="1"/>
    <col min="10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146</v>
      </c>
      <c r="D1" s="65"/>
      <c r="E1" s="65"/>
      <c r="F1" s="65"/>
      <c r="G1" s="65"/>
      <c r="H1" s="65"/>
      <c r="I1" s="65"/>
      <c r="J1" s="65"/>
    </row>
    <row r="2" spans="1:44" ht="45" customHeight="1" x14ac:dyDescent="0.2">
      <c r="A2" s="67"/>
      <c r="B2" s="67"/>
      <c r="C2" s="66" t="s">
        <v>1</v>
      </c>
      <c r="D2" s="66"/>
      <c r="E2" s="4" t="s">
        <v>75</v>
      </c>
      <c r="F2" s="4" t="s">
        <v>76</v>
      </c>
      <c r="G2" s="4" t="s">
        <v>77</v>
      </c>
      <c r="H2" s="4" t="s">
        <v>78</v>
      </c>
      <c r="I2" s="4" t="s">
        <v>79</v>
      </c>
      <c r="J2" s="4" t="s">
        <v>114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2819</v>
      </c>
      <c r="D4" s="53">
        <v>3775069.6486577727</v>
      </c>
      <c r="E4" s="8">
        <v>0.45100879921785425</v>
      </c>
      <c r="F4" s="8">
        <v>0.26004690116305684</v>
      </c>
      <c r="G4" s="8">
        <v>0.27375476042065755</v>
      </c>
      <c r="H4" s="8">
        <v>6.8538234495037599E-3</v>
      </c>
      <c r="I4" s="8">
        <v>7.1544422068794463E-3</v>
      </c>
      <c r="J4" s="8">
        <v>1.1812735420505035E-3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958</v>
      </c>
      <c r="D5" s="53">
        <v>1291448.5191156068</v>
      </c>
      <c r="E5" s="8">
        <v>0.44798633586392322</v>
      </c>
      <c r="F5" s="8">
        <v>0.24896100754488054</v>
      </c>
      <c r="G5" s="8">
        <v>0.2882048297737913</v>
      </c>
      <c r="H5" s="8">
        <v>9.13059704157867E-3</v>
      </c>
      <c r="I5" s="8">
        <v>5.7172297758272565E-3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845</v>
      </c>
      <c r="D6" s="53">
        <v>1065131.0171866487</v>
      </c>
      <c r="E6" s="8">
        <v>0.43202354374455587</v>
      </c>
      <c r="F6" s="8">
        <v>0.2863862262167301</v>
      </c>
      <c r="G6" s="8">
        <v>0.26419936027505864</v>
      </c>
      <c r="H6" s="8">
        <v>3.1636280646959291E-3</v>
      </c>
      <c r="I6" s="8">
        <v>1.1107962180916147E-2</v>
      </c>
      <c r="J6" s="8">
        <v>3.119279518040299E-3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615</v>
      </c>
      <c r="D7" s="53">
        <v>844963.69630008261</v>
      </c>
      <c r="E7" s="8">
        <v>0.45669639118975797</v>
      </c>
      <c r="F7" s="8">
        <v>0.26733248989746011</v>
      </c>
      <c r="G7" s="8">
        <v>0.25696398574097745</v>
      </c>
      <c r="H7" s="8">
        <v>8.4380126134617379E-3</v>
      </c>
      <c r="I7" s="8">
        <v>9.2235615309004936E-3</v>
      </c>
      <c r="J7" s="8">
        <v>1.3455590274422814E-3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401</v>
      </c>
      <c r="D8" s="53">
        <v>573526.41605544393</v>
      </c>
      <c r="E8" s="8">
        <v>0.48469396352742861</v>
      </c>
      <c r="F8" s="8">
        <v>0.22535969475025591</v>
      </c>
      <c r="G8" s="8">
        <v>0.28369994740226767</v>
      </c>
      <c r="H8" s="8">
        <v>6.2463943200464032E-3</v>
      </c>
      <c r="I8" s="54">
        <v>0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2117</v>
      </c>
      <c r="D9" s="53">
        <v>2729110.704373376</v>
      </c>
      <c r="E9" s="8">
        <v>0.44400660350408699</v>
      </c>
      <c r="F9" s="8">
        <v>0.26391158332564285</v>
      </c>
      <c r="G9" s="8">
        <v>0.27624396462212364</v>
      </c>
      <c r="H9" s="8">
        <v>7.0626027083635738E-3</v>
      </c>
      <c r="I9" s="8">
        <v>7.5578377805864431E-3</v>
      </c>
      <c r="J9" s="8">
        <v>1.2174080591950921E-3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702</v>
      </c>
      <c r="D10" s="53">
        <v>1045958.9442844101</v>
      </c>
      <c r="E10" s="8">
        <v>0.46927889230418357</v>
      </c>
      <c r="F10" s="8">
        <v>0.24996319231716718</v>
      </c>
      <c r="G10" s="8">
        <v>0.26725994160514072</v>
      </c>
      <c r="H10" s="8">
        <v>6.3090776797781996E-3</v>
      </c>
      <c r="I10" s="8">
        <v>6.1019045481916249E-3</v>
      </c>
      <c r="J10" s="8">
        <v>1.0869915455385434E-3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501</v>
      </c>
      <c r="D11" s="53">
        <v>694306.47425741982</v>
      </c>
      <c r="E11" s="8">
        <v>0.42800789592147193</v>
      </c>
      <c r="F11" s="8">
        <v>0.24961092109758259</v>
      </c>
      <c r="G11" s="8">
        <v>0.3021539404495997</v>
      </c>
      <c r="H11" s="8">
        <v>1.3606572992257055E-2</v>
      </c>
      <c r="I11" s="8">
        <v>6.6206695390876313E-3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753</v>
      </c>
      <c r="D12" s="53">
        <v>953375.83850023046</v>
      </c>
      <c r="E12" s="8">
        <v>0.44023843406536206</v>
      </c>
      <c r="F12" s="8">
        <v>0.27455043091501619</v>
      </c>
      <c r="G12" s="8">
        <v>0.27043026074575066</v>
      </c>
      <c r="H12" s="8">
        <v>4.3911914169528264E-3</v>
      </c>
      <c r="I12" s="8">
        <v>9.3712941255329578E-3</v>
      </c>
      <c r="J12" s="8">
        <v>1.0183887313835948E-3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677</v>
      </c>
      <c r="D13" s="53">
        <v>1018709.7986038037</v>
      </c>
      <c r="E13" s="8">
        <v>0.47328887853416496</v>
      </c>
      <c r="F13" s="8">
        <v>0.24566128385287742</v>
      </c>
      <c r="G13" s="8">
        <v>0.26719081081507312</v>
      </c>
      <c r="H13" s="8">
        <v>6.477837199949852E-3</v>
      </c>
      <c r="I13" s="8">
        <v>6.2651224598978964E-3</v>
      </c>
      <c r="J13" s="8">
        <v>1.1160671380365862E-3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189</v>
      </c>
      <c r="D14" s="53">
        <v>241453.69790848627</v>
      </c>
      <c r="E14" s="8">
        <v>0.41689206161890519</v>
      </c>
      <c r="F14" s="8">
        <v>0.3012660000551034</v>
      </c>
      <c r="G14" s="8">
        <v>0.26809491841778965</v>
      </c>
      <c r="H14" s="54">
        <v>0</v>
      </c>
      <c r="I14" s="8">
        <v>4.0079511939640749E-3</v>
      </c>
      <c r="J14" s="8">
        <v>9.7390687142384549E-3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457</v>
      </c>
      <c r="D15" s="53">
        <v>597142.04485819046</v>
      </c>
      <c r="E15" s="8">
        <v>0.47121558310424988</v>
      </c>
      <c r="F15" s="8">
        <v>0.24820534280608886</v>
      </c>
      <c r="G15" s="8">
        <v>0.27198597877218861</v>
      </c>
      <c r="H15" s="8">
        <v>3.9263092043111333E-3</v>
      </c>
      <c r="I15" s="8">
        <v>4.6667861131602754E-3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242</v>
      </c>
      <c r="D16" s="53">
        <v>270081.79452965298</v>
      </c>
      <c r="E16" s="8">
        <v>0.44994334077356157</v>
      </c>
      <c r="F16" s="8">
        <v>0.27927000921342504</v>
      </c>
      <c r="G16" s="8">
        <v>0.24621246178811751</v>
      </c>
      <c r="H16" s="8">
        <v>1.220546105572089E-2</v>
      </c>
      <c r="I16" s="8">
        <v>1.2368727169175486E-2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320</v>
      </c>
      <c r="D17" s="53">
        <v>460442.00285283005</v>
      </c>
      <c r="E17" s="8">
        <v>0.43473916483103558</v>
      </c>
      <c r="F17" s="8">
        <v>0.30495446614179245</v>
      </c>
      <c r="G17" s="8">
        <v>0.23939006558751758</v>
      </c>
      <c r="H17" s="8">
        <v>2.0916303439654151E-2</v>
      </c>
      <c r="I17" s="54">
        <v>0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613</v>
      </c>
      <c r="D18" s="53">
        <v>865105.35894917254</v>
      </c>
      <c r="E18" s="8">
        <v>0.38401063287305626</v>
      </c>
      <c r="F18" s="8">
        <v>0.28904626288978524</v>
      </c>
      <c r="G18" s="8">
        <v>0.30677293649188964</v>
      </c>
      <c r="H18" s="8">
        <v>5.1568363289398568E-3</v>
      </c>
      <c r="I18" s="8">
        <v>1.5013331416326816E-2</v>
      </c>
      <c r="J18" s="54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1162</v>
      </c>
      <c r="D19" s="53">
        <v>1504661.5580925827</v>
      </c>
      <c r="E19" s="8">
        <v>0.47207634722614594</v>
      </c>
      <c r="F19" s="8">
        <v>0.24056785944006143</v>
      </c>
      <c r="G19" s="8">
        <v>0.27319102152246894</v>
      </c>
      <c r="H19" s="8">
        <v>6.1502243595862897E-3</v>
      </c>
      <c r="I19" s="8">
        <v>8.0145474517394396E-3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689</v>
      </c>
      <c r="D20" s="53">
        <v>899126.97620517237</v>
      </c>
      <c r="E20" s="8">
        <v>0.49231191389177087</v>
      </c>
      <c r="F20" s="8">
        <v>0.23993021130789155</v>
      </c>
      <c r="G20" s="8">
        <v>0.25780564762565067</v>
      </c>
      <c r="H20" s="8">
        <v>2.8112862692801187E-3</v>
      </c>
      <c r="I20" s="8">
        <v>2.1812522147413548E-3</v>
      </c>
      <c r="J20" s="8">
        <v>4.9596886906657844E-3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35</v>
      </c>
      <c r="D21" s="53">
        <v>45733.752558021537</v>
      </c>
      <c r="E21" s="8">
        <v>0.3770026606604589</v>
      </c>
      <c r="F21" s="8">
        <v>0.29573151702265954</v>
      </c>
      <c r="G21" s="8">
        <v>0.32726582231688167</v>
      </c>
      <c r="H21" s="54">
        <v>0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2346</v>
      </c>
      <c r="D22" s="53">
        <v>3127543.2258940828</v>
      </c>
      <c r="E22" s="8">
        <v>0.46699162714006887</v>
      </c>
      <c r="F22" s="8">
        <v>0.25811165610953746</v>
      </c>
      <c r="G22" s="8">
        <v>0.25965510449038659</v>
      </c>
      <c r="H22" s="8">
        <v>7.4361998408500815E-3</v>
      </c>
      <c r="I22" s="8">
        <v>6.7430957296783396E-3</v>
      </c>
      <c r="J22" s="8">
        <v>1.0623166894807483E-3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473</v>
      </c>
      <c r="D23" s="53">
        <v>647526.42276369012</v>
      </c>
      <c r="E23" s="8">
        <v>0.37381197227540125</v>
      </c>
      <c r="F23" s="8">
        <v>0.26939410668981584</v>
      </c>
      <c r="G23" s="8">
        <v>0.34185589396814303</v>
      </c>
      <c r="H23" s="8">
        <v>4.0409539299837193E-3</v>
      </c>
      <c r="I23" s="8">
        <v>9.141239722839983E-3</v>
      </c>
      <c r="J23" s="8">
        <v>1.7558334138165277E-3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570</v>
      </c>
      <c r="D24" s="53">
        <v>769294.69221726083</v>
      </c>
      <c r="E24" s="13">
        <v>0.31836616539196255</v>
      </c>
      <c r="F24" s="14">
        <v>0.33837359482558399</v>
      </c>
      <c r="G24" s="8">
        <v>0.32741094852052194</v>
      </c>
      <c r="H24" s="8">
        <v>9.6323444834931177E-4</v>
      </c>
      <c r="I24" s="8">
        <v>1.4886056813580262E-2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533</v>
      </c>
      <c r="D25" s="53">
        <v>840523.25433616352</v>
      </c>
      <c r="E25" s="8">
        <v>0.52796255165375849</v>
      </c>
      <c r="F25" s="8">
        <v>0.23055810734759499</v>
      </c>
      <c r="G25" s="8">
        <v>0.22454064533644322</v>
      </c>
      <c r="H25" s="8">
        <v>1.2692982781506757E-2</v>
      </c>
      <c r="I25" s="8">
        <v>4.2457128806978684E-3</v>
      </c>
      <c r="J25" s="54">
        <v>0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979</v>
      </c>
      <c r="D26" s="53">
        <v>1182401.5955987053</v>
      </c>
      <c r="E26" s="8">
        <v>0.4639263588462334</v>
      </c>
      <c r="F26" s="8">
        <v>0.25405940880865674</v>
      </c>
      <c r="G26" s="8">
        <v>0.26364660485012176</v>
      </c>
      <c r="H26" s="8">
        <v>9.1780401235384782E-3</v>
      </c>
      <c r="I26" s="8">
        <v>9.1895873714486608E-3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737</v>
      </c>
      <c r="D27" s="53">
        <v>982850.10650565149</v>
      </c>
      <c r="E27" s="8">
        <v>0.47348029560488153</v>
      </c>
      <c r="F27" s="8">
        <v>0.2311608359859843</v>
      </c>
      <c r="G27" s="8">
        <v>0.28600493636863145</v>
      </c>
      <c r="H27" s="8">
        <v>3.6747956049573479E-3</v>
      </c>
      <c r="I27" s="8">
        <v>1.1419340016855812E-3</v>
      </c>
      <c r="J27" s="8">
        <v>4.5372024338603207E-3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618</v>
      </c>
      <c r="D28" s="53">
        <v>632210.1899318333</v>
      </c>
      <c r="E28" s="8">
        <v>0.42098118086554137</v>
      </c>
      <c r="F28" s="8">
        <v>0.26325233532074149</v>
      </c>
      <c r="G28" s="8">
        <v>0.29859949345589326</v>
      </c>
      <c r="H28" s="8">
        <v>1.2507471018513273E-2</v>
      </c>
      <c r="I28" s="8">
        <v>1.2640120815856485E-3</v>
      </c>
      <c r="J28" s="8">
        <v>3.3955072577244324E-3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887</v>
      </c>
      <c r="D29" s="53">
        <v>874137.29420712264</v>
      </c>
      <c r="E29" s="8">
        <v>0.48335605281192257</v>
      </c>
      <c r="F29" s="8">
        <v>0.23223019071337705</v>
      </c>
      <c r="G29" s="8">
        <v>0.27124393103440025</v>
      </c>
      <c r="H29" s="8">
        <v>2.3816679333785703E-3</v>
      </c>
      <c r="I29" s="8">
        <v>8.1424454175692655E-3</v>
      </c>
      <c r="J29" s="8">
        <v>2.6457120893510905E-3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968</v>
      </c>
      <c r="D30" s="53">
        <v>1230568.1752493491</v>
      </c>
      <c r="E30" s="8">
        <v>0.45564172202030195</v>
      </c>
      <c r="F30" s="8">
        <v>0.28347717605894834</v>
      </c>
      <c r="G30" s="8">
        <v>0.24641048266137169</v>
      </c>
      <c r="H30" s="8">
        <v>7.6110581985156757E-3</v>
      </c>
      <c r="I30" s="8">
        <v>6.8595610608632538E-3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346</v>
      </c>
      <c r="D31" s="53">
        <v>1038153.9892694759</v>
      </c>
      <c r="E31" s="8">
        <v>0.43656652770121079</v>
      </c>
      <c r="F31" s="8">
        <v>0.25374394917011328</v>
      </c>
      <c r="G31" s="8">
        <v>0.2931514148753866</v>
      </c>
      <c r="H31" s="8">
        <v>6.2789138785074028E-3</v>
      </c>
      <c r="I31" s="8">
        <v>1.0259194374781299E-2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1850</v>
      </c>
      <c r="D32" s="53">
        <v>2556647.8651718283</v>
      </c>
      <c r="E32" s="8">
        <v>0.4512095217621972</v>
      </c>
      <c r="F32" s="8">
        <v>0.25497135623313233</v>
      </c>
      <c r="G32" s="8">
        <v>0.27935933110840233</v>
      </c>
      <c r="H32" s="8">
        <v>5.6707116058818362E-3</v>
      </c>
      <c r="I32" s="8">
        <v>7.9646185702253961E-3</v>
      </c>
      <c r="J32" s="8">
        <v>8.2446072016176123E-4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969</v>
      </c>
      <c r="D33" s="53">
        <v>1218421.7834859507</v>
      </c>
      <c r="E33" s="8">
        <v>0.45058761759467236</v>
      </c>
      <c r="F33" s="8">
        <v>0.27069705637658781</v>
      </c>
      <c r="G33" s="8">
        <v>0.26199453594154881</v>
      </c>
      <c r="H33" s="8">
        <v>9.336379498855886E-3</v>
      </c>
      <c r="I33" s="8">
        <v>5.454426910177371E-3</v>
      </c>
      <c r="J33" s="8">
        <v>1.9299836781560928E-3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833</v>
      </c>
      <c r="D34" s="53">
        <v>1030031.2626480622</v>
      </c>
      <c r="E34" s="8">
        <v>0.46680829409456548</v>
      </c>
      <c r="F34" s="8">
        <v>0.25922930378012643</v>
      </c>
      <c r="G34" s="8">
        <v>0.26305958191164164</v>
      </c>
      <c r="H34" s="8">
        <v>3.9053706430038702E-3</v>
      </c>
      <c r="I34" s="8">
        <v>3.8095630114739348E-3</v>
      </c>
      <c r="J34" s="8">
        <v>3.1878865591872755E-3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564</v>
      </c>
      <c r="D35" s="53">
        <v>746256.16950333561</v>
      </c>
      <c r="E35" s="8">
        <v>0.45423201997752793</v>
      </c>
      <c r="F35" s="8">
        <v>0.27497813502938373</v>
      </c>
      <c r="G35" s="8">
        <v>0.2541758558399238</v>
      </c>
      <c r="H35" s="8">
        <v>1.367679025777415E-2</v>
      </c>
      <c r="I35" s="8">
        <v>1.3616446478434381E-3</v>
      </c>
      <c r="J35" s="8">
        <v>1.5755542475466332E-3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697</v>
      </c>
      <c r="D36" s="53">
        <v>935672.88837103907</v>
      </c>
      <c r="E36" s="8">
        <v>0.4404750815921768</v>
      </c>
      <c r="F36" s="8">
        <v>0.26685713024221042</v>
      </c>
      <c r="G36" s="8">
        <v>0.27153942657065994</v>
      </c>
      <c r="H36" s="8">
        <v>5.3701949735556727E-3</v>
      </c>
      <c r="I36" s="8">
        <v>1.5758166621395238E-2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725</v>
      </c>
      <c r="D37" s="53">
        <v>1063109.3281353468</v>
      </c>
      <c r="E37" s="8">
        <v>0.44270936302156516</v>
      </c>
      <c r="F37" s="8">
        <v>0.24436411031729052</v>
      </c>
      <c r="G37" s="8">
        <v>0.2998104760920563</v>
      </c>
      <c r="H37" s="8">
        <v>6.2268968024954373E-3</v>
      </c>
      <c r="I37" s="8">
        <v>6.8891537665927757E-3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282</v>
      </c>
      <c r="D38" s="53">
        <v>338795.1780703885</v>
      </c>
      <c r="E38" s="8">
        <v>0.4807434068587878</v>
      </c>
      <c r="F38" s="8">
        <v>0.23343533704304728</v>
      </c>
      <c r="G38" s="8">
        <v>0.27355212438819765</v>
      </c>
      <c r="H38" s="8">
        <v>6.0475090997379553E-3</v>
      </c>
      <c r="I38" s="54">
        <v>0</v>
      </c>
      <c r="J38" s="8">
        <v>6.2216226102299018E-3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308</v>
      </c>
      <c r="D39" s="53">
        <v>390738.57940743194</v>
      </c>
      <c r="E39" s="8">
        <v>0.46809202178079956</v>
      </c>
      <c r="F39" s="8">
        <v>0.26365812057277593</v>
      </c>
      <c r="G39" s="8">
        <v>0.2602948210606168</v>
      </c>
      <c r="H39" s="54">
        <v>0</v>
      </c>
      <c r="I39" s="8">
        <v>4.9459477996383061E-3</v>
      </c>
      <c r="J39" s="8">
        <v>3.0090887861699014E-3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247</v>
      </c>
      <c r="D40" s="53">
        <v>304919.4294600531</v>
      </c>
      <c r="E40" s="8">
        <v>0.4502567348808813</v>
      </c>
      <c r="F40" s="8">
        <v>0.2816183874211447</v>
      </c>
      <c r="G40" s="8">
        <v>0.25512084144811259</v>
      </c>
      <c r="H40" s="8">
        <v>6.4731425468330748E-3</v>
      </c>
      <c r="I40" s="8">
        <v>6.5308937030290311E-3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268</v>
      </c>
      <c r="D41" s="53">
        <v>356117.07214443054</v>
      </c>
      <c r="E41" s="8">
        <v>0.45535617767670977</v>
      </c>
      <c r="F41" s="8">
        <v>0.26151338210841113</v>
      </c>
      <c r="G41" s="8">
        <v>0.26396123305576508</v>
      </c>
      <c r="H41" s="8">
        <v>1.6315831686253047E-2</v>
      </c>
      <c r="I41" s="8">
        <v>2.8533754728620481E-3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292</v>
      </c>
      <c r="D42" s="53">
        <v>385717.17306909105</v>
      </c>
      <c r="E42" s="8">
        <v>0.45259402697305229</v>
      </c>
      <c r="F42" s="8">
        <v>0.28806068421565284</v>
      </c>
      <c r="G42" s="8">
        <v>0.24489996367204353</v>
      </c>
      <c r="H42" s="8">
        <v>1.1397062941685198E-2</v>
      </c>
      <c r="I42" s="54">
        <v>0</v>
      </c>
      <c r="J42" s="8">
        <v>3.0482621975668504E-3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309</v>
      </c>
      <c r="D43" s="53">
        <v>416967.50954144349</v>
      </c>
      <c r="E43" s="8">
        <v>0.46629935137907841</v>
      </c>
      <c r="F43" s="8">
        <v>0.23680981747766755</v>
      </c>
      <c r="G43" s="8">
        <v>0.27306031796067648</v>
      </c>
      <c r="H43" s="8">
        <v>4.9841430960067138E-3</v>
      </c>
      <c r="I43" s="8">
        <v>1.8846370086572101E-2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245</v>
      </c>
      <c r="D44" s="53">
        <v>329942.266304666</v>
      </c>
      <c r="E44" s="8">
        <v>0.45753410784301257</v>
      </c>
      <c r="F44" s="8">
        <v>0.25813948625364674</v>
      </c>
      <c r="G44" s="8">
        <v>0.28004091192811464</v>
      </c>
      <c r="H44" s="8">
        <v>4.2854939752258719E-3</v>
      </c>
      <c r="I44" s="54">
        <v>0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289</v>
      </c>
      <c r="D45" s="53">
        <v>375148.63799008023</v>
      </c>
      <c r="E45" s="8">
        <v>0.38935948819398541</v>
      </c>
      <c r="F45" s="8">
        <v>0.29965774770862386</v>
      </c>
      <c r="G45" s="8">
        <v>0.27695426579929311</v>
      </c>
      <c r="H45" s="8">
        <v>7.2002545503450669E-3</v>
      </c>
      <c r="I45" s="8">
        <v>2.6828243747752632E-2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298</v>
      </c>
      <c r="D46" s="53">
        <v>410459.55458847835</v>
      </c>
      <c r="E46" s="8">
        <v>0.49393212989405089</v>
      </c>
      <c r="F46" s="8">
        <v>0.19768049848705743</v>
      </c>
      <c r="G46" s="8">
        <v>0.29735979834298004</v>
      </c>
      <c r="H46" s="8">
        <v>7.0369387472058809E-3</v>
      </c>
      <c r="I46" s="8">
        <v>3.9906345287046823E-3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281</v>
      </c>
      <c r="D47" s="53">
        <v>466264.24808171589</v>
      </c>
      <c r="E47" s="8">
        <v>0.40447167607065238</v>
      </c>
      <c r="F47" s="8">
        <v>0.28311751393608497</v>
      </c>
      <c r="G47" s="8">
        <v>0.30153629427049033</v>
      </c>
      <c r="H47" s="8">
        <v>5.4966302234969941E-3</v>
      </c>
      <c r="I47" s="8">
        <v>5.3778854992757689E-3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947</v>
      </c>
      <c r="D48" s="53">
        <v>1210913.2573874465</v>
      </c>
      <c r="E48" s="13">
        <v>0.38014369383352398</v>
      </c>
      <c r="F48" s="8">
        <v>0.26592902855429945</v>
      </c>
      <c r="G48" s="14">
        <v>0.33378123597880249</v>
      </c>
      <c r="H48" s="8">
        <v>4.7224937588593438E-3</v>
      </c>
      <c r="I48" s="8">
        <v>1.2711856679701759E-2</v>
      </c>
      <c r="J48" s="8">
        <v>2.7116911948118351E-3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1872</v>
      </c>
      <c r="D49" s="53">
        <v>2564156.3912703348</v>
      </c>
      <c r="E49" s="8">
        <v>0.48447457996671406</v>
      </c>
      <c r="F49" s="8">
        <v>0.2572690885210705</v>
      </c>
      <c r="G49" s="8">
        <v>0.24540748203503834</v>
      </c>
      <c r="H49" s="8">
        <v>7.8603359177179723E-3</v>
      </c>
      <c r="I49" s="8">
        <v>4.529974025122595E-3</v>
      </c>
      <c r="J49" s="8">
        <v>4.5853953433642249E-4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665</v>
      </c>
      <c r="D50" s="53">
        <v>779127.9681122757</v>
      </c>
      <c r="E50" s="8">
        <v>0.40728587360975477</v>
      </c>
      <c r="F50" s="8">
        <v>0.26251475761798881</v>
      </c>
      <c r="G50" s="8">
        <v>0.31559708742204218</v>
      </c>
      <c r="H50" s="8">
        <v>3.5216431711353273E-3</v>
      </c>
      <c r="I50" s="8">
        <v>8.3254113406392924E-3</v>
      </c>
      <c r="J50" s="8">
        <v>2.7552268384383512E-3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2154</v>
      </c>
      <c r="D51" s="53">
        <v>2995941.6805455014</v>
      </c>
      <c r="E51" s="8">
        <v>0.46237943250159591</v>
      </c>
      <c r="F51" s="8">
        <v>0.25940510763355962</v>
      </c>
      <c r="G51" s="8">
        <v>0.26287319772890844</v>
      </c>
      <c r="H51" s="8">
        <v>7.7203940061096044E-3</v>
      </c>
      <c r="I51" s="8">
        <v>6.8499186549582317E-3</v>
      </c>
      <c r="J51" s="8">
        <v>7.7194947486939605E-4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551</v>
      </c>
      <c r="D52" s="53">
        <v>656210.74246505997</v>
      </c>
      <c r="E52" s="8">
        <v>0.43099529060153779</v>
      </c>
      <c r="F52" s="8">
        <v>0.25731827852673045</v>
      </c>
      <c r="G52" s="8">
        <v>0.29595763951398002</v>
      </c>
      <c r="H52" s="8">
        <v>3.5728831536657167E-3</v>
      </c>
      <c r="I52" s="8">
        <v>7.0928375303883932E-3</v>
      </c>
      <c r="J52" s="8">
        <v>5.0630706736969431E-3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2268</v>
      </c>
      <c r="D53" s="53">
        <v>3118858.9061927148</v>
      </c>
      <c r="E53" s="8">
        <v>0.45521965958167682</v>
      </c>
      <c r="F53" s="8">
        <v>0.2606210058404228</v>
      </c>
      <c r="G53" s="8">
        <v>0.26908325452285531</v>
      </c>
      <c r="H53" s="8">
        <v>7.544136263347467E-3</v>
      </c>
      <c r="I53" s="8">
        <v>7.1674038866845931E-3</v>
      </c>
      <c r="J53" s="8">
        <v>3.6453990501464579E-4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2664</v>
      </c>
      <c r="D54" s="53">
        <v>3551532.9497089861</v>
      </c>
      <c r="E54" s="8">
        <v>0.44783778335293056</v>
      </c>
      <c r="F54" s="8">
        <v>0.26355112591915392</v>
      </c>
      <c r="G54" s="8">
        <v>0.27320503407087776</v>
      </c>
      <c r="H54" s="8">
        <v>6.8536901423971661E-3</v>
      </c>
      <c r="I54" s="8">
        <v>7.2967425464841333E-3</v>
      </c>
      <c r="J54" s="8">
        <v>1.2556239681579531E-3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155</v>
      </c>
      <c r="D55" s="53">
        <v>223536.6989487877</v>
      </c>
      <c r="E55" s="8">
        <v>0.50138964219032922</v>
      </c>
      <c r="F55" s="8">
        <v>0.20437206234244473</v>
      </c>
      <c r="G55" s="8">
        <v>0.2824887680970109</v>
      </c>
      <c r="H55" s="8">
        <v>6.855941422005454E-3</v>
      </c>
      <c r="I55" s="8">
        <v>4.8935859482092886E-3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143</v>
      </c>
      <c r="D56" s="53">
        <v>189183.45924505108</v>
      </c>
      <c r="E56" s="8">
        <v>0.43457050673221842</v>
      </c>
      <c r="F56" s="8">
        <v>0.25800506277341967</v>
      </c>
      <c r="G56" s="8">
        <v>0.27709169803634609</v>
      </c>
      <c r="H56" s="8">
        <v>1.2393072398422258E-2</v>
      </c>
      <c r="I56" s="8">
        <v>1.1724702989293194E-2</v>
      </c>
      <c r="J56" s="8">
        <v>6.2149570703000992E-3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2011</v>
      </c>
      <c r="D57" s="53">
        <v>2806758.2213004543</v>
      </c>
      <c r="E57" s="8">
        <v>0.46425383291664202</v>
      </c>
      <c r="F57" s="8">
        <v>0.25949947462524697</v>
      </c>
      <c r="G57" s="8">
        <v>0.26191483050902259</v>
      </c>
      <c r="H57" s="8">
        <v>7.405442238804274E-3</v>
      </c>
      <c r="I57" s="8">
        <v>6.5213443743364387E-3</v>
      </c>
      <c r="J57" s="8">
        <v>4.0507533594781532E-4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257</v>
      </c>
      <c r="D58" s="53">
        <v>312100.68489226629</v>
      </c>
      <c r="E58" s="8">
        <v>0.37397427465302641</v>
      </c>
      <c r="F58" s="8">
        <v>0.27070706816266571</v>
      </c>
      <c r="G58" s="8">
        <v>0.333549736041586</v>
      </c>
      <c r="H58" s="8">
        <v>8.7914279627110455E-3</v>
      </c>
      <c r="I58" s="8">
        <v>1.2977493180011351E-2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408</v>
      </c>
      <c r="D59" s="53">
        <v>467027.28322000743</v>
      </c>
      <c r="E59" s="8">
        <v>0.42954704168878299</v>
      </c>
      <c r="F59" s="8">
        <v>0.25704007589443961</v>
      </c>
      <c r="G59" s="8">
        <v>0.30359985700081665</v>
      </c>
      <c r="H59" s="54">
        <v>0</v>
      </c>
      <c r="I59" s="8">
        <v>5.2165610006070021E-3</v>
      </c>
      <c r="J59" s="8">
        <v>4.59646441535542E-3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408</v>
      </c>
      <c r="D60" s="53">
        <v>467027.28322000743</v>
      </c>
      <c r="E60" s="8">
        <v>0.42954704168878299</v>
      </c>
      <c r="F60" s="8">
        <v>0.25704007589443961</v>
      </c>
      <c r="G60" s="8">
        <v>0.30359985700081665</v>
      </c>
      <c r="H60" s="54">
        <v>0</v>
      </c>
      <c r="I60" s="8">
        <v>5.2165610006070021E-3</v>
      </c>
      <c r="J60" s="8">
        <v>4.59646441535542E-3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2411</v>
      </c>
      <c r="D61" s="53">
        <v>3308042.3654377651</v>
      </c>
      <c r="E61" s="8">
        <v>0.45403875627543255</v>
      </c>
      <c r="F61" s="8">
        <v>0.26047140281121922</v>
      </c>
      <c r="G61" s="8">
        <v>0.26954124897385756</v>
      </c>
      <c r="H61" s="8">
        <v>7.8214418145931483E-3</v>
      </c>
      <c r="I61" s="8">
        <v>7.4280310231607527E-3</v>
      </c>
      <c r="J61" s="8">
        <v>6.9911910173810167E-4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2111</v>
      </c>
      <c r="D62" s="53">
        <v>2771347.9996096743</v>
      </c>
      <c r="E62" s="8">
        <v>0.43455410380192383</v>
      </c>
      <c r="F62" s="8">
        <v>0.26277651436950777</v>
      </c>
      <c r="G62" s="8">
        <v>0.28734038559630271</v>
      </c>
      <c r="H62" s="8">
        <v>6.4501383595919129E-3</v>
      </c>
      <c r="I62" s="8">
        <v>7.6940110695286586E-3</v>
      </c>
      <c r="J62" s="8">
        <v>1.1848468031445101E-3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708</v>
      </c>
      <c r="D63" s="53">
        <v>1003721.6490481105</v>
      </c>
      <c r="E63" s="8">
        <v>0.49644140223918803</v>
      </c>
      <c r="F63" s="8">
        <v>0.25251024186455145</v>
      </c>
      <c r="G63" s="8">
        <v>0.23624386764507416</v>
      </c>
      <c r="H63" s="8">
        <v>7.9684271520943564E-3</v>
      </c>
      <c r="I63" s="8">
        <v>5.664653589115983E-3</v>
      </c>
      <c r="J63" s="8">
        <v>1.1714075099744151E-3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372</v>
      </c>
      <c r="D64" s="53">
        <v>493680.70738904446</v>
      </c>
      <c r="E64" s="8">
        <v>0.38322732561967016</v>
      </c>
      <c r="F64" s="8">
        <v>0.28431219563430771</v>
      </c>
      <c r="G64" s="8">
        <v>0.309745012490724</v>
      </c>
      <c r="H64" s="8">
        <v>5.4714831819732803E-3</v>
      </c>
      <c r="I64" s="8">
        <v>1.5277312721070715E-2</v>
      </c>
      <c r="J64" s="8">
        <v>1.9666703522544147E-3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2447</v>
      </c>
      <c r="D65" s="53">
        <v>3281388.9412687318</v>
      </c>
      <c r="E65" s="8">
        <v>0.46120643394898181</v>
      </c>
      <c r="F65" s="8">
        <v>0.25639621910311788</v>
      </c>
      <c r="G65" s="8">
        <v>0.26834007370747814</v>
      </c>
      <c r="H65" s="8">
        <v>7.0617947486521391E-3</v>
      </c>
      <c r="I65" s="8">
        <v>5.932366880470533E-3</v>
      </c>
      <c r="J65" s="8">
        <v>1.0631116113003333E-3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2033</v>
      </c>
      <c r="D66" s="53">
        <v>2602467.5162428194</v>
      </c>
      <c r="E66" s="8">
        <v>0.45624679002594215</v>
      </c>
      <c r="F66" s="8">
        <v>0.26061836141498201</v>
      </c>
      <c r="G66" s="8">
        <v>0.26437783113106084</v>
      </c>
      <c r="H66" s="8">
        <v>7.8283742537312243E-3</v>
      </c>
      <c r="I66" s="8">
        <v>9.215119425179507E-3</v>
      </c>
      <c r="J66" s="8">
        <v>1.7135237491053626E-3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786</v>
      </c>
      <c r="D67" s="53">
        <v>1172602.1324149591</v>
      </c>
      <c r="E67" s="8">
        <v>0.43938362768558448</v>
      </c>
      <c r="F67" s="8">
        <v>0.25877860503656208</v>
      </c>
      <c r="G67" s="8">
        <v>0.29456587205322954</v>
      </c>
      <c r="H67" s="8">
        <v>4.6909100956733507E-3</v>
      </c>
      <c r="I67" s="8">
        <v>2.5809851289506779E-3</v>
      </c>
      <c r="J67" s="54">
        <v>0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922</v>
      </c>
      <c r="D68" s="53">
        <v>1240131.6811414431</v>
      </c>
      <c r="E68" s="13">
        <v>0.3220031764551114</v>
      </c>
      <c r="F68" s="14">
        <v>0.31849962998389814</v>
      </c>
      <c r="G68" s="14">
        <v>0.34354909353532953</v>
      </c>
      <c r="H68" s="8">
        <v>4.745737088531714E-3</v>
      </c>
      <c r="I68" s="8">
        <v>1.1202362937128658E-2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306</v>
      </c>
      <c r="D69" s="53">
        <v>408116.13011919631</v>
      </c>
      <c r="E69" s="8">
        <v>0.43569473106487822</v>
      </c>
      <c r="F69" s="8">
        <v>0.28674489537430553</v>
      </c>
      <c r="G69" s="8">
        <v>0.26552600094435863</v>
      </c>
      <c r="H69" s="8">
        <v>9.9788970027960919E-3</v>
      </c>
      <c r="I69" s="8">
        <v>2.0554756136620389E-3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293</v>
      </c>
      <c r="D70" s="53">
        <v>381326.75614616676</v>
      </c>
      <c r="E70" s="8">
        <v>0.53056687703991146</v>
      </c>
      <c r="F70" s="8">
        <v>0.1937656782081367</v>
      </c>
      <c r="G70" s="8">
        <v>0.25352476227231563</v>
      </c>
      <c r="H70" s="8">
        <v>3.0645926498651752E-3</v>
      </c>
      <c r="I70" s="8">
        <v>1.9078089829770509E-2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255</v>
      </c>
      <c r="D71" s="53">
        <v>345373.53850880149</v>
      </c>
      <c r="E71" s="14">
        <v>0.56501015782166397</v>
      </c>
      <c r="F71" s="8">
        <v>0.1924321879173059</v>
      </c>
      <c r="G71" s="8">
        <v>0.23791746528128577</v>
      </c>
      <c r="H71" s="8">
        <v>4.6401889797413947E-3</v>
      </c>
      <c r="I71" s="54">
        <v>0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282</v>
      </c>
      <c r="D72" s="53">
        <v>378118.31735225202</v>
      </c>
      <c r="E72" s="8">
        <v>0.45058157585680886</v>
      </c>
      <c r="F72" s="8">
        <v>0.21161954549177348</v>
      </c>
      <c r="G72" s="8">
        <v>0.31304096309873314</v>
      </c>
      <c r="H72" s="8">
        <v>8.9011358373980217E-3</v>
      </c>
      <c r="I72" s="8">
        <v>4.0631434625293854E-3</v>
      </c>
      <c r="J72" s="8">
        <v>1.1793636252757851E-2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382</v>
      </c>
      <c r="D73" s="53">
        <v>514314.31775704288</v>
      </c>
      <c r="E73" s="8">
        <v>0.51680144214177126</v>
      </c>
      <c r="F73" s="8">
        <v>0.23784018384172514</v>
      </c>
      <c r="G73" s="8">
        <v>0.22971818086636264</v>
      </c>
      <c r="H73" s="8">
        <v>1.5640193150140511E-2</v>
      </c>
      <c r="I73" s="54">
        <v>0</v>
      </c>
      <c r="J73" s="54">
        <v>0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379</v>
      </c>
      <c r="D74" s="53">
        <v>507688.90763287962</v>
      </c>
      <c r="E74" s="14">
        <v>0.57479847333167788</v>
      </c>
      <c r="F74" s="8">
        <v>0.2501484703660638</v>
      </c>
      <c r="G74" s="13">
        <v>0.16480896737046027</v>
      </c>
      <c r="H74" s="8">
        <v>3.4172613928977634E-3</v>
      </c>
      <c r="I74" s="8">
        <v>6.8268275389009149E-3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2" display="Vissza" xr:uid="{D3BD6770-7C59-488D-BF17-4EFE3747145C}"/>
  </hyperlinks>
  <pageMargins left="0.75" right="0.75" top="1" bottom="1" header="0.5" footer="0.5"/>
  <pageSetup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2C385-D248-44BB-82EC-584E82FFB98C}">
  <sheetPr codeName="Munka2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147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148</v>
      </c>
      <c r="F2" s="4" t="s">
        <v>149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2819</v>
      </c>
      <c r="D4" s="53">
        <v>3775069.6486577727</v>
      </c>
      <c r="E4" s="8">
        <v>0.24425986534910341</v>
      </c>
      <c r="F4" s="8">
        <v>0.75574013465089829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958</v>
      </c>
      <c r="D5" s="53">
        <v>1291448.5191156068</v>
      </c>
      <c r="E5" s="14">
        <v>0.35344030089230388</v>
      </c>
      <c r="F5" s="13">
        <v>0.64655969910769739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845</v>
      </c>
      <c r="D6" s="53">
        <v>1065131.0171866487</v>
      </c>
      <c r="E6" s="8">
        <v>0.24549955195624273</v>
      </c>
      <c r="F6" s="8">
        <v>0.75450044804375538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615</v>
      </c>
      <c r="D7" s="53">
        <v>844963.69630008261</v>
      </c>
      <c r="E7" s="13">
        <v>0.14240542146030827</v>
      </c>
      <c r="F7" s="14">
        <v>0.85759457853969112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401</v>
      </c>
      <c r="D8" s="53">
        <v>573526.41605544393</v>
      </c>
      <c r="E8" s="13">
        <v>0.14616842354667758</v>
      </c>
      <c r="F8" s="14">
        <v>0.85383157645332153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2117</v>
      </c>
      <c r="D9" s="53">
        <v>2729110.704373376</v>
      </c>
      <c r="E9" s="14">
        <v>0.29222665001039561</v>
      </c>
      <c r="F9" s="13">
        <v>0.70777334998960217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702</v>
      </c>
      <c r="D10" s="53">
        <v>1045958.9442844101</v>
      </c>
      <c r="E10" s="13">
        <v>0.11910517721450586</v>
      </c>
      <c r="F10" s="14">
        <v>0.88089482278549425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501</v>
      </c>
      <c r="D11" s="53">
        <v>694306.47425741982</v>
      </c>
      <c r="E11" s="13">
        <v>0.16735168601829742</v>
      </c>
      <c r="F11" s="14">
        <v>0.83264831398170147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753</v>
      </c>
      <c r="D12" s="53">
        <v>953375.83850023046</v>
      </c>
      <c r="E12" s="13">
        <v>0.12965271285380567</v>
      </c>
      <c r="F12" s="14">
        <v>0.87034728714619392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677</v>
      </c>
      <c r="D13" s="53">
        <v>1018709.7986038037</v>
      </c>
      <c r="E13" s="13">
        <v>0.11499182230402774</v>
      </c>
      <c r="F13" s="14">
        <v>0.88500817769597229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189</v>
      </c>
      <c r="D14" s="53">
        <v>241453.69790848627</v>
      </c>
      <c r="E14" s="14">
        <v>0.56844571354148798</v>
      </c>
      <c r="F14" s="13">
        <v>0.43155428645851307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457</v>
      </c>
      <c r="D15" s="53">
        <v>597142.04485819046</v>
      </c>
      <c r="E15" s="14">
        <v>0.56980846857558898</v>
      </c>
      <c r="F15" s="13">
        <v>0.43019153142440858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242</v>
      </c>
      <c r="D16" s="53">
        <v>270081.79452965298</v>
      </c>
      <c r="E16" s="8">
        <v>0.3245078827621718</v>
      </c>
      <c r="F16" s="8">
        <v>0.67549211723782865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320</v>
      </c>
      <c r="D17" s="53">
        <v>460442.00285283005</v>
      </c>
      <c r="E17" s="8">
        <v>0.23522149261912489</v>
      </c>
      <c r="F17" s="8">
        <v>0.76477850738087472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613</v>
      </c>
      <c r="D18" s="53">
        <v>865105.35894917254</v>
      </c>
      <c r="E18" s="8">
        <v>0.22974778125609382</v>
      </c>
      <c r="F18" s="8">
        <v>0.77025221874390515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1162</v>
      </c>
      <c r="D19" s="53">
        <v>1504661.5580925827</v>
      </c>
      <c r="E19" s="8">
        <v>0.22557157946999118</v>
      </c>
      <c r="F19" s="8">
        <v>0.77442842053000871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689</v>
      </c>
      <c r="D20" s="53">
        <v>899126.97620517237</v>
      </c>
      <c r="E20" s="8">
        <v>0.28662509710350748</v>
      </c>
      <c r="F20" s="8">
        <v>0.71337490289649208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35</v>
      </c>
      <c r="D21" s="53">
        <v>45733.752558021537</v>
      </c>
      <c r="E21" s="8">
        <v>0.39172099435928631</v>
      </c>
      <c r="F21" s="8">
        <v>0.60827900564071391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2346</v>
      </c>
      <c r="D22" s="53">
        <v>3127543.2258940828</v>
      </c>
      <c r="E22" s="8">
        <v>0.24380925695196473</v>
      </c>
      <c r="F22" s="8">
        <v>0.75619074304803691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473</v>
      </c>
      <c r="D23" s="53">
        <v>647526.42276369012</v>
      </c>
      <c r="E23" s="8">
        <v>0.24643629736864509</v>
      </c>
      <c r="F23" s="8">
        <v>0.75356370263135442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570</v>
      </c>
      <c r="D24" s="53">
        <v>769294.69221726083</v>
      </c>
      <c r="E24" s="8">
        <v>0.27172573063793187</v>
      </c>
      <c r="F24" s="8">
        <v>0.72827426936206607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533</v>
      </c>
      <c r="D25" s="53">
        <v>840523.25433616352</v>
      </c>
      <c r="E25" s="13">
        <v>0.17829393403347132</v>
      </c>
      <c r="F25" s="14">
        <v>0.82170606596652906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979</v>
      </c>
      <c r="D26" s="53">
        <v>1182401.5955987053</v>
      </c>
      <c r="E26" s="8">
        <v>0.24819897505528374</v>
      </c>
      <c r="F26" s="8">
        <v>0.75180102494471623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737</v>
      </c>
      <c r="D27" s="53">
        <v>982850.10650565149</v>
      </c>
      <c r="E27" s="8">
        <v>0.27443633384896282</v>
      </c>
      <c r="F27" s="8">
        <v>0.72556366615103718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618</v>
      </c>
      <c r="D28" s="53">
        <v>632210.1899318333</v>
      </c>
      <c r="E28" s="14">
        <v>0.57062054016330321</v>
      </c>
      <c r="F28" s="13">
        <v>0.42937945983669457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887</v>
      </c>
      <c r="D29" s="53">
        <v>874137.29420712264</v>
      </c>
      <c r="E29" s="8">
        <v>0.29373926882479112</v>
      </c>
      <c r="F29" s="8">
        <v>0.70626073117520849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968</v>
      </c>
      <c r="D30" s="53">
        <v>1230568.1752493491</v>
      </c>
      <c r="E30" s="13">
        <v>0.13811894054376608</v>
      </c>
      <c r="F30" s="14">
        <v>0.86188105945623539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346</v>
      </c>
      <c r="D31" s="53">
        <v>1038153.9892694759</v>
      </c>
      <c r="E31" s="13">
        <v>0.12966540907723345</v>
      </c>
      <c r="F31" s="14">
        <v>0.87033459092276699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1850</v>
      </c>
      <c r="D32" s="53">
        <v>2556647.8651718283</v>
      </c>
      <c r="E32" s="13">
        <v>0.11343481669287908</v>
      </c>
      <c r="F32" s="14">
        <v>0.88656518330712009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969</v>
      </c>
      <c r="D33" s="53">
        <v>1218421.7834859507</v>
      </c>
      <c r="E33" s="14">
        <v>0.51877365514773421</v>
      </c>
      <c r="F33" s="13">
        <v>0.48122634485226579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833</v>
      </c>
      <c r="D34" s="53">
        <v>1030031.2626480622</v>
      </c>
      <c r="E34" s="14">
        <v>0.39734604420913405</v>
      </c>
      <c r="F34" s="13">
        <v>0.60265395579086478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564</v>
      </c>
      <c r="D35" s="53">
        <v>746256.16950333561</v>
      </c>
      <c r="E35" s="8">
        <v>0.27551001600795183</v>
      </c>
      <c r="F35" s="8">
        <v>0.724489983992048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697</v>
      </c>
      <c r="D36" s="53">
        <v>935672.88837103907</v>
      </c>
      <c r="E36" s="8">
        <v>0.19011504124271161</v>
      </c>
      <c r="F36" s="8">
        <v>0.80988495875728805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725</v>
      </c>
      <c r="D37" s="53">
        <v>1063109.3281353468</v>
      </c>
      <c r="E37" s="13">
        <v>0.12165504906093424</v>
      </c>
      <c r="F37" s="14">
        <v>0.87834495093906551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282</v>
      </c>
      <c r="D38" s="53">
        <v>338795.1780703885</v>
      </c>
      <c r="E38" s="14">
        <v>0.42362145021706971</v>
      </c>
      <c r="F38" s="13">
        <v>0.57637854978293102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308</v>
      </c>
      <c r="D39" s="53">
        <v>390738.57940743194</v>
      </c>
      <c r="E39" s="14">
        <v>0.36530473521998152</v>
      </c>
      <c r="F39" s="13">
        <v>0.63469526478001914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247</v>
      </c>
      <c r="D40" s="53">
        <v>304919.4294600531</v>
      </c>
      <c r="E40" s="14">
        <v>0.40661261529401072</v>
      </c>
      <c r="F40" s="13">
        <v>0.59338738470598995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268</v>
      </c>
      <c r="D41" s="53">
        <v>356117.07214443054</v>
      </c>
      <c r="E41" s="8">
        <v>0.28452759988256721</v>
      </c>
      <c r="F41" s="8">
        <v>0.71547240011743396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292</v>
      </c>
      <c r="D42" s="53">
        <v>385717.17306909105</v>
      </c>
      <c r="E42" s="8">
        <v>0.26784163011527445</v>
      </c>
      <c r="F42" s="8">
        <v>0.73215836988472616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309</v>
      </c>
      <c r="D43" s="53">
        <v>416967.50954144349</v>
      </c>
      <c r="E43" s="8">
        <v>0.22472216235817455</v>
      </c>
      <c r="F43" s="8">
        <v>0.77527783764182601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245</v>
      </c>
      <c r="D44" s="53">
        <v>329942.266304666</v>
      </c>
      <c r="E44" s="8">
        <v>0.18659826622499151</v>
      </c>
      <c r="F44" s="8">
        <v>0.8134017337750088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289</v>
      </c>
      <c r="D45" s="53">
        <v>375148.63799008023</v>
      </c>
      <c r="E45" s="13">
        <v>0.12673359248231086</v>
      </c>
      <c r="F45" s="14">
        <v>0.87326640751768925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298</v>
      </c>
      <c r="D46" s="53">
        <v>410459.55458847835</v>
      </c>
      <c r="E46" s="13">
        <v>0.14330510254996087</v>
      </c>
      <c r="F46" s="14">
        <v>0.85669489745003891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281</v>
      </c>
      <c r="D47" s="53">
        <v>466264.24808171589</v>
      </c>
      <c r="E47" s="13">
        <v>9.7765867803588466E-2</v>
      </c>
      <c r="F47" s="14">
        <v>0.90223413219641191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947</v>
      </c>
      <c r="D48" s="53">
        <v>1210913.2573874465</v>
      </c>
      <c r="E48" s="14">
        <v>0.40132255356601543</v>
      </c>
      <c r="F48" s="13">
        <v>0.59867744643398391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1872</v>
      </c>
      <c r="D49" s="53">
        <v>2564156.3912703348</v>
      </c>
      <c r="E49" s="13">
        <v>0.17008759877040625</v>
      </c>
      <c r="F49" s="14">
        <v>0.82991240122959165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665</v>
      </c>
      <c r="D50" s="53">
        <v>779127.9681122757</v>
      </c>
      <c r="E50" s="14">
        <v>0.57651683105268214</v>
      </c>
      <c r="F50" s="13">
        <v>0.42348316894731519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2154</v>
      </c>
      <c r="D51" s="53">
        <v>2995941.6805455014</v>
      </c>
      <c r="E51" s="13">
        <v>0.15785274458944734</v>
      </c>
      <c r="F51" s="14">
        <v>0.84214725541055313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551</v>
      </c>
      <c r="D52" s="53">
        <v>656210.74246505997</v>
      </c>
      <c r="E52" s="14">
        <v>0.7937779636362382</v>
      </c>
      <c r="F52" s="13">
        <v>0.20622203636376035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2268</v>
      </c>
      <c r="D53" s="53">
        <v>3118858.9061927148</v>
      </c>
      <c r="E53" s="13">
        <v>0.1286407590923267</v>
      </c>
      <c r="F53" s="14">
        <v>0.87135924090767514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2664</v>
      </c>
      <c r="D54" s="53">
        <v>3551532.9497089861</v>
      </c>
      <c r="E54" s="8">
        <v>0.25260956597499457</v>
      </c>
      <c r="F54" s="8">
        <v>0.74739043402500793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155</v>
      </c>
      <c r="D55" s="53">
        <v>223536.6989487877</v>
      </c>
      <c r="E55" s="13">
        <v>0.11160049875510865</v>
      </c>
      <c r="F55" s="14">
        <v>0.88839950124489131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143</v>
      </c>
      <c r="D56" s="53">
        <v>189183.45924505108</v>
      </c>
      <c r="E56" s="14">
        <v>0.70086358397002191</v>
      </c>
      <c r="F56" s="13">
        <v>0.2991364160299777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2011</v>
      </c>
      <c r="D57" s="53">
        <v>2806758.2213004543</v>
      </c>
      <c r="E57" s="13">
        <v>0.12125227497223205</v>
      </c>
      <c r="F57" s="14">
        <v>0.8787477250277661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257</v>
      </c>
      <c r="D58" s="53">
        <v>312100.68489226629</v>
      </c>
      <c r="E58" s="8">
        <v>0.19508626706736124</v>
      </c>
      <c r="F58" s="8">
        <v>0.80491373293263957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408</v>
      </c>
      <c r="D59" s="53">
        <v>467027.28322000743</v>
      </c>
      <c r="E59" s="14">
        <v>0.8314157299732905</v>
      </c>
      <c r="F59" s="13">
        <v>0.16858427002670853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408</v>
      </c>
      <c r="D60" s="53">
        <v>467027.28322000743</v>
      </c>
      <c r="E60" s="14">
        <v>0.8314157299732905</v>
      </c>
      <c r="F60" s="13">
        <v>0.16858427002670853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2411</v>
      </c>
      <c r="D61" s="53">
        <v>3308042.3654377651</v>
      </c>
      <c r="E61" s="13">
        <v>0.16136557985048283</v>
      </c>
      <c r="F61" s="14">
        <v>0.83863442014951928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2111</v>
      </c>
      <c r="D62" s="53">
        <v>2771347.9996096743</v>
      </c>
      <c r="E62" s="8">
        <v>0.24985025869673769</v>
      </c>
      <c r="F62" s="8">
        <v>0.75014974130326084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708</v>
      </c>
      <c r="D63" s="53">
        <v>1003721.6490481105</v>
      </c>
      <c r="E63" s="8">
        <v>0.22882438536748353</v>
      </c>
      <c r="F63" s="8">
        <v>0.77117561463251538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372</v>
      </c>
      <c r="D64" s="53">
        <v>493680.70738904446</v>
      </c>
      <c r="E64" s="8">
        <v>0.27146703091190311</v>
      </c>
      <c r="F64" s="8">
        <v>0.7285329690880975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2447</v>
      </c>
      <c r="D65" s="53">
        <v>3281388.9412687318</v>
      </c>
      <c r="E65" s="8">
        <v>0.24016658260161494</v>
      </c>
      <c r="F65" s="8">
        <v>0.7598334173983855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2033</v>
      </c>
      <c r="D66" s="53">
        <v>2602467.5162428194</v>
      </c>
      <c r="E66" s="14">
        <v>0.31217958982086813</v>
      </c>
      <c r="F66" s="13">
        <v>0.68782041017913098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786</v>
      </c>
      <c r="D67" s="53">
        <v>1172602.1324149591</v>
      </c>
      <c r="E67" s="13">
        <v>9.3519156489996244E-2</v>
      </c>
      <c r="F67" s="14">
        <v>0.90648084351000491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922</v>
      </c>
      <c r="D68" s="53">
        <v>1240131.6811414431</v>
      </c>
      <c r="E68" s="8">
        <v>0.26391131304041099</v>
      </c>
      <c r="F68" s="8">
        <v>0.73608868695958818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306</v>
      </c>
      <c r="D69" s="53">
        <v>408116.13011919631</v>
      </c>
      <c r="E69" s="8">
        <v>0.22081432555779124</v>
      </c>
      <c r="F69" s="8">
        <v>0.7791856744422091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293</v>
      </c>
      <c r="D70" s="53">
        <v>381326.75614616676</v>
      </c>
      <c r="E70" s="8">
        <v>0.25873419032180367</v>
      </c>
      <c r="F70" s="8">
        <v>0.74126580967819622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255</v>
      </c>
      <c r="D71" s="53">
        <v>345373.53850880149</v>
      </c>
      <c r="E71" s="8">
        <v>0.24912997703833395</v>
      </c>
      <c r="F71" s="8">
        <v>0.75087002296166361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282</v>
      </c>
      <c r="D72" s="53">
        <v>378118.31735225202</v>
      </c>
      <c r="E72" s="8">
        <v>0.27521844974345616</v>
      </c>
      <c r="F72" s="8">
        <v>0.72478155025654456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382</v>
      </c>
      <c r="D73" s="53">
        <v>514314.31775704288</v>
      </c>
      <c r="E73" s="8">
        <v>0.21507100516661898</v>
      </c>
      <c r="F73" s="8">
        <v>0.78492899483338074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379</v>
      </c>
      <c r="D74" s="53">
        <v>507688.90763287962</v>
      </c>
      <c r="E74" s="8">
        <v>0.20743200908274215</v>
      </c>
      <c r="F74" s="8">
        <v>0.79256799091725794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3" display="Vissza" xr:uid="{830B9339-DFD3-4EA3-BDC6-605048E9EAE8}"/>
  </hyperlinks>
  <pageMargins left="0.75" right="0.75" top="1" bottom="1" header="0.5" footer="0.5"/>
  <pageSetup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1EA4E-8A84-4E03-91EB-A04459B0365D}">
  <sheetPr codeName="Munka2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12.7109375" style="1" customWidth="1"/>
    <col min="5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150</v>
      </c>
      <c r="D1" s="65"/>
      <c r="E1" s="65"/>
      <c r="F1" s="65"/>
      <c r="G1" s="65"/>
    </row>
    <row r="2" spans="1:44" ht="71.099999999999994" customHeight="1" x14ac:dyDescent="0.2">
      <c r="A2" s="67"/>
      <c r="B2" s="67"/>
      <c r="C2" s="66" t="s">
        <v>1</v>
      </c>
      <c r="D2" s="66"/>
      <c r="E2" s="4" t="s">
        <v>151</v>
      </c>
      <c r="F2" s="4" t="s">
        <v>152</v>
      </c>
      <c r="G2" s="4" t="s">
        <v>153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2039</v>
      </c>
      <c r="D4" s="53">
        <v>2852971.6445931448</v>
      </c>
      <c r="E4" s="8">
        <v>0.93098192338353725</v>
      </c>
      <c r="F4" s="8">
        <v>2.1018862120562899E-2</v>
      </c>
      <c r="G4" s="8">
        <v>4.7999214495900375E-2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575</v>
      </c>
      <c r="D5" s="53">
        <v>834998.56593246805</v>
      </c>
      <c r="E5" s="8">
        <v>0.95141840815305823</v>
      </c>
      <c r="F5" s="8">
        <v>1.3786867072271858E-2</v>
      </c>
      <c r="G5" s="8">
        <v>3.4794724774670223E-2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616</v>
      </c>
      <c r="D6" s="53">
        <v>803641.8296926273</v>
      </c>
      <c r="E6" s="8">
        <v>0.9507806647191045</v>
      </c>
      <c r="F6" s="8">
        <v>1.1545077762086731E-2</v>
      </c>
      <c r="G6" s="8">
        <v>3.7674257518808242E-2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511</v>
      </c>
      <c r="D7" s="53">
        <v>724636.28500980895</v>
      </c>
      <c r="E7" s="8">
        <v>0.91060956625825762</v>
      </c>
      <c r="F7" s="8">
        <v>3.0675082714825105E-2</v>
      </c>
      <c r="G7" s="8">
        <v>5.8715351026916801E-2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337</v>
      </c>
      <c r="D8" s="53">
        <v>489694.96395824326</v>
      </c>
      <c r="E8" s="8">
        <v>0.89378941714168003</v>
      </c>
      <c r="F8" s="8">
        <v>3.4608928511400724E-2</v>
      </c>
      <c r="G8" s="8">
        <v>7.1601654346919535E-2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1430</v>
      </c>
      <c r="D9" s="53">
        <v>1931591.8257268271</v>
      </c>
      <c r="E9" s="8">
        <v>0.94045210974007276</v>
      </c>
      <c r="F9" s="8">
        <v>1.7011657474223427E-2</v>
      </c>
      <c r="G9" s="8">
        <v>4.2536232785703329E-2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609</v>
      </c>
      <c r="D10" s="53">
        <v>921379.81886631809</v>
      </c>
      <c r="E10" s="8">
        <v>0.91112850986195193</v>
      </c>
      <c r="F10" s="8">
        <v>2.9419614536008293E-2</v>
      </c>
      <c r="G10" s="8">
        <v>5.9451875602039558E-2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403</v>
      </c>
      <c r="D11" s="53">
        <v>578113.1151770202</v>
      </c>
      <c r="E11" s="8">
        <v>0.9341304590441889</v>
      </c>
      <c r="F11" s="8">
        <v>1.5613726780122931E-2</v>
      </c>
      <c r="G11" s="8">
        <v>5.0255814175688196E-2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642</v>
      </c>
      <c r="D12" s="53">
        <v>829768.07466940349</v>
      </c>
      <c r="E12" s="8">
        <v>0.92935226280986005</v>
      </c>
      <c r="F12" s="8">
        <v>1.5250440004190756E-2</v>
      </c>
      <c r="G12" s="8">
        <v>5.5397297185949122E-2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591</v>
      </c>
      <c r="D13" s="53">
        <v>901566.50246338337</v>
      </c>
      <c r="E13" s="8">
        <v>0.90917542160002729</v>
      </c>
      <c r="F13" s="8">
        <v>3.0066156005396992E-2</v>
      </c>
      <c r="G13" s="8">
        <v>6.0758422394575212E-2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71</v>
      </c>
      <c r="D14" s="53">
        <v>104200.37831366617</v>
      </c>
      <c r="E14" s="8">
        <v>1</v>
      </c>
      <c r="F14" s="54">
        <v>0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256885.45075544785</v>
      </c>
      <c r="E15" s="14">
        <v>0.99032442671097387</v>
      </c>
      <c r="F15" s="8">
        <v>9.6755732890260685E-3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160</v>
      </c>
      <c r="D16" s="53">
        <v>182438.12321422747</v>
      </c>
      <c r="E16" s="8">
        <v>0.91320113693653615</v>
      </c>
      <c r="F16" s="8">
        <v>4.7650325995074357E-2</v>
      </c>
      <c r="G16" s="8">
        <v>3.9148537068389874E-2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235</v>
      </c>
      <c r="D17" s="53">
        <v>352136.14767724782</v>
      </c>
      <c r="E17" s="8">
        <v>0.93023265555915169</v>
      </c>
      <c r="F17" s="8">
        <v>1.3560575387560354E-2</v>
      </c>
      <c r="G17" s="8">
        <v>5.6206769053287753E-2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446</v>
      </c>
      <c r="D18" s="53">
        <v>666349.32217784249</v>
      </c>
      <c r="E18" s="8">
        <v>0.89878535569644169</v>
      </c>
      <c r="F18" s="8">
        <v>3.6366290706226177E-2</v>
      </c>
      <c r="G18" s="8">
        <v>6.4848353597330446E-2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861</v>
      </c>
      <c r="D19" s="53">
        <v>1165252.6738658608</v>
      </c>
      <c r="E19" s="8">
        <v>0.93209123451230891</v>
      </c>
      <c r="F19" s="8">
        <v>2.3384951815834391E-2</v>
      </c>
      <c r="G19" s="8">
        <v>4.4523813671858682E-2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479</v>
      </c>
      <c r="D20" s="53">
        <v>641414.61934198136</v>
      </c>
      <c r="E20" s="8">
        <v>0.9598327966349206</v>
      </c>
      <c r="F20" s="8">
        <v>5.7825592816702276E-3</v>
      </c>
      <c r="G20" s="8">
        <v>3.4384644083409542E-2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18</v>
      </c>
      <c r="D21" s="53">
        <v>27818.881530211798</v>
      </c>
      <c r="E21" s="8">
        <v>1</v>
      </c>
      <c r="F21" s="54">
        <v>0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1707</v>
      </c>
      <c r="D22" s="53">
        <v>2365019.2359037008</v>
      </c>
      <c r="E22" s="8">
        <v>0.92817969499996966</v>
      </c>
      <c r="F22" s="8">
        <v>2.2179241757311161E-2</v>
      </c>
      <c r="G22" s="8">
        <v>4.9641063242718893E-2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332</v>
      </c>
      <c r="D23" s="53">
        <v>487952.40868944203</v>
      </c>
      <c r="E23" s="8">
        <v>0.94456382996399701</v>
      </c>
      <c r="F23" s="8">
        <v>1.539470674600224E-2</v>
      </c>
      <c r="G23" s="8">
        <v>4.004146329000071E-2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396</v>
      </c>
      <c r="D24" s="53">
        <v>560257.52989864117</v>
      </c>
      <c r="E24" s="13">
        <v>0.87472628742431568</v>
      </c>
      <c r="F24" s="8">
        <v>2.6885782268908497E-2</v>
      </c>
      <c r="G24" s="14">
        <v>9.8387930306775784E-2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424</v>
      </c>
      <c r="D25" s="53">
        <v>690663.05667395331</v>
      </c>
      <c r="E25" s="8">
        <v>0.92710120402663287</v>
      </c>
      <c r="F25" s="8">
        <v>2.3289998907050302E-2</v>
      </c>
      <c r="G25" s="8">
        <v>4.9608797066316816E-2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700</v>
      </c>
      <c r="D26" s="53">
        <v>888930.7314673746</v>
      </c>
      <c r="E26" s="8">
        <v>0.93542152449621052</v>
      </c>
      <c r="F26" s="8">
        <v>2.8245953125288822E-2</v>
      </c>
      <c r="G26" s="8">
        <v>3.6332522378500542E-2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519</v>
      </c>
      <c r="D27" s="53">
        <v>713120.3265531779</v>
      </c>
      <c r="E27" s="14">
        <v>0.97340311676085822</v>
      </c>
      <c r="F27" s="8">
        <v>5.2011111201979822E-3</v>
      </c>
      <c r="G27" s="8">
        <v>2.1395772118944008E-2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271</v>
      </c>
      <c r="D28" s="53">
        <v>271458.06985618465</v>
      </c>
      <c r="E28" s="14">
        <v>0.9780304158133446</v>
      </c>
      <c r="F28" s="54">
        <v>0</v>
      </c>
      <c r="G28" s="8">
        <v>2.1969584186655389E-2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635</v>
      </c>
      <c r="D29" s="53">
        <v>617368.84455424082</v>
      </c>
      <c r="E29" s="8">
        <v>0.95578468647649439</v>
      </c>
      <c r="F29" s="8">
        <v>9.4595854059713585E-3</v>
      </c>
      <c r="G29" s="8">
        <v>3.475572811753478E-2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832</v>
      </c>
      <c r="D30" s="53">
        <v>1060603.4026170352</v>
      </c>
      <c r="E30" s="8">
        <v>0.95084427858692022</v>
      </c>
      <c r="F30" s="8">
        <v>1.3793761402097591E-2</v>
      </c>
      <c r="G30" s="8">
        <v>3.5361960010982157E-2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301</v>
      </c>
      <c r="D31" s="53">
        <v>903541.32756568794</v>
      </c>
      <c r="E31" s="8">
        <v>0.8765846023642454</v>
      </c>
      <c r="F31" s="8">
        <v>4.3712946864302167E-2</v>
      </c>
      <c r="G31" s="8">
        <v>7.9702450771452008E-2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1611</v>
      </c>
      <c r="D32" s="53">
        <v>2266634.9832378188</v>
      </c>
      <c r="E32" s="8">
        <v>0.91732085530311702</v>
      </c>
      <c r="F32" s="8">
        <v>2.3598228287001328E-2</v>
      </c>
      <c r="G32" s="8">
        <v>5.9080916409882021E-2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428</v>
      </c>
      <c r="D33" s="53">
        <v>586336.66135532281</v>
      </c>
      <c r="E33" s="14">
        <v>0.98379229131771662</v>
      </c>
      <c r="F33" s="8">
        <v>1.1047659613943061E-2</v>
      </c>
      <c r="G33" s="13">
        <v>5.160049068339995E-3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466</v>
      </c>
      <c r="D34" s="53">
        <v>620752.41502311395</v>
      </c>
      <c r="E34" s="8">
        <v>0.95184722223691376</v>
      </c>
      <c r="F34" s="8">
        <v>2.1788532896086892E-2</v>
      </c>
      <c r="G34" s="8">
        <v>2.6364244866999318E-2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393</v>
      </c>
      <c r="D35" s="53">
        <v>540655.1202974387</v>
      </c>
      <c r="E35" s="8">
        <v>0.93678046407719806</v>
      </c>
      <c r="F35" s="8">
        <v>2.0615103273318648E-2</v>
      </c>
      <c r="G35" s="8">
        <v>4.2604432649483208E-2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546</v>
      </c>
      <c r="D36" s="53">
        <v>757787.39860869152</v>
      </c>
      <c r="E36" s="8">
        <v>0.92813877522474053</v>
      </c>
      <c r="F36" s="8">
        <v>2.4219610480392083E-2</v>
      </c>
      <c r="G36" s="8">
        <v>4.7641614294866935E-2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634</v>
      </c>
      <c r="D37" s="53">
        <v>933776.71066390409</v>
      </c>
      <c r="E37" s="8">
        <v>0.91606112554882235</v>
      </c>
      <c r="F37" s="8">
        <v>1.8143477194932946E-2</v>
      </c>
      <c r="G37" s="8">
        <v>6.5795397256244836E-2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151</v>
      </c>
      <c r="D38" s="53">
        <v>195274.27340966038</v>
      </c>
      <c r="E38" s="8">
        <v>0.94498815709830775</v>
      </c>
      <c r="F38" s="8">
        <v>1.9385820755883711E-2</v>
      </c>
      <c r="G38" s="8">
        <v>3.5626022145808595E-2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182</v>
      </c>
      <c r="D39" s="53">
        <v>247999.92611676853</v>
      </c>
      <c r="E39" s="8">
        <v>0.94680166406586141</v>
      </c>
      <c r="F39" s="8">
        <v>2.5275004469710961E-2</v>
      </c>
      <c r="G39" s="8">
        <v>2.7923331464427586E-2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136</v>
      </c>
      <c r="D40" s="53">
        <v>180935.3427933435</v>
      </c>
      <c r="E40" s="8">
        <v>0.96708563422817118</v>
      </c>
      <c r="F40" s="8">
        <v>1.9186594823417766E-2</v>
      </c>
      <c r="G40" s="8">
        <v>1.3727770948410951E-2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184</v>
      </c>
      <c r="D41" s="53">
        <v>254791.93632996909</v>
      </c>
      <c r="E41" s="8">
        <v>0.95677116626371461</v>
      </c>
      <c r="F41" s="8">
        <v>3.9880999915492335E-3</v>
      </c>
      <c r="G41" s="8">
        <v>3.9240733744736328E-2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206</v>
      </c>
      <c r="D42" s="53">
        <v>282406.0566708105</v>
      </c>
      <c r="E42" s="8">
        <v>0.91797057110025293</v>
      </c>
      <c r="F42" s="8">
        <v>3.586865501565159E-2</v>
      </c>
      <c r="G42" s="8">
        <v>4.6160773884095493E-2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229</v>
      </c>
      <c r="D43" s="53">
        <v>323265.66916418774</v>
      </c>
      <c r="E43" s="8">
        <v>0.91489118462442709</v>
      </c>
      <c r="F43" s="8">
        <v>3.8158152649047705E-2</v>
      </c>
      <c r="G43" s="8">
        <v>4.6950662726524997E-2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192</v>
      </c>
      <c r="D44" s="53">
        <v>268375.61145787098</v>
      </c>
      <c r="E44" s="8">
        <v>0.94500518786383059</v>
      </c>
      <c r="F44" s="54">
        <v>0</v>
      </c>
      <c r="G44" s="8">
        <v>5.4994812136169441E-2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250</v>
      </c>
      <c r="D45" s="53">
        <v>327604.7033827515</v>
      </c>
      <c r="E45" s="8">
        <v>0.91468718595473175</v>
      </c>
      <c r="F45" s="8">
        <v>2.7094012116878886E-2</v>
      </c>
      <c r="G45" s="8">
        <v>5.8218801928388852E-2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255</v>
      </c>
      <c r="D46" s="53">
        <v>351638.60602556512</v>
      </c>
      <c r="E46" s="8">
        <v>0.92977413105620377</v>
      </c>
      <c r="F46" s="8">
        <v>1.6577344009279772E-2</v>
      </c>
      <c r="G46" s="8">
        <v>5.3648524934516439E-2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254</v>
      </c>
      <c r="D47" s="53">
        <v>420679.51924221945</v>
      </c>
      <c r="E47" s="8">
        <v>0.90985853924420335</v>
      </c>
      <c r="F47" s="8">
        <v>1.962228016001288E-2</v>
      </c>
      <c r="G47" s="8">
        <v>7.0519180595783562E-2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523</v>
      </c>
      <c r="D48" s="53">
        <v>724946.45678577397</v>
      </c>
      <c r="E48" s="8">
        <v>0.94302305840326961</v>
      </c>
      <c r="F48" s="8">
        <v>1.4839460366145339E-2</v>
      </c>
      <c r="G48" s="8">
        <v>4.2137481230584826E-2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1516</v>
      </c>
      <c r="D49" s="53">
        <v>2128025.1878073681</v>
      </c>
      <c r="E49" s="8">
        <v>0.92687991452656959</v>
      </c>
      <c r="F49" s="8">
        <v>2.312397602268574E-2</v>
      </c>
      <c r="G49" s="8">
        <v>4.999610945074464E-2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264</v>
      </c>
      <c r="D50" s="53">
        <v>329947.58095166925</v>
      </c>
      <c r="E50" s="14">
        <v>0.98750653841381175</v>
      </c>
      <c r="F50" s="54">
        <v>0</v>
      </c>
      <c r="G50" s="8">
        <v>1.249346158618829E-2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1775</v>
      </c>
      <c r="D51" s="53">
        <v>2523024.0636414741</v>
      </c>
      <c r="E51" s="8">
        <v>0.92358993681383805</v>
      </c>
      <c r="F51" s="8">
        <v>2.3767596391859144E-2</v>
      </c>
      <c r="G51" s="8">
        <v>5.2642466794302553E-2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101</v>
      </c>
      <c r="D52" s="53">
        <v>135325.11559491977</v>
      </c>
      <c r="E52" s="8">
        <v>0.98282241221566968</v>
      </c>
      <c r="F52" s="54">
        <v>0</v>
      </c>
      <c r="G52" s="8">
        <v>1.7177587784330164E-2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1938</v>
      </c>
      <c r="D53" s="53">
        <v>2717646.5289982259</v>
      </c>
      <c r="E53" s="8">
        <v>0.92840052802219974</v>
      </c>
      <c r="F53" s="8">
        <v>2.2065495638126098E-2</v>
      </c>
      <c r="G53" s="8">
        <v>4.9533976339672652E-2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1909</v>
      </c>
      <c r="D54" s="53">
        <v>2654381.7527371161</v>
      </c>
      <c r="E54" s="8">
        <v>0.93128833798081123</v>
      </c>
      <c r="F54" s="8">
        <v>2.175327263574053E-2</v>
      </c>
      <c r="G54" s="8">
        <v>4.6958389383445237E-2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130</v>
      </c>
      <c r="D55" s="53">
        <v>198589.89185603242</v>
      </c>
      <c r="E55" s="8">
        <v>0.92688634073235543</v>
      </c>
      <c r="F55" s="8">
        <v>1.1202622974216668E-2</v>
      </c>
      <c r="G55" s="8">
        <v>6.1911036293427556E-2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39</v>
      </c>
      <c r="D56" s="53">
        <v>56591.661970717927</v>
      </c>
      <c r="E56" s="8">
        <v>0.95892400096397323</v>
      </c>
      <c r="F56" s="54">
        <v>0</v>
      </c>
      <c r="G56" s="8">
        <v>4.1075999036026746E-2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1736</v>
      </c>
      <c r="D57" s="53">
        <v>2466432.4016707535</v>
      </c>
      <c r="E57" s="8">
        <v>0.92277920572991201</v>
      </c>
      <c r="F57" s="8">
        <v>2.431293782507802E-2</v>
      </c>
      <c r="G57" s="8">
        <v>5.2907856445009498E-2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202</v>
      </c>
      <c r="D58" s="53">
        <v>251214.12732746752</v>
      </c>
      <c r="E58" s="14">
        <v>0.98359094103532629</v>
      </c>
      <c r="F58" s="54">
        <v>0</v>
      </c>
      <c r="G58" s="8">
        <v>1.6409058964673578E-2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62</v>
      </c>
      <c r="D59" s="53">
        <v>78733.453624201822</v>
      </c>
      <c r="E59" s="8">
        <v>1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62</v>
      </c>
      <c r="D60" s="53">
        <v>78733.453624201822</v>
      </c>
      <c r="E60" s="8">
        <v>1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1977</v>
      </c>
      <c r="D61" s="53">
        <v>2774238.1909689442</v>
      </c>
      <c r="E61" s="8">
        <v>0.92902317609492757</v>
      </c>
      <c r="F61" s="8">
        <v>2.1615381774639467E-2</v>
      </c>
      <c r="G61" s="8">
        <v>4.9361442130432039E-2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1513</v>
      </c>
      <c r="D62" s="53">
        <v>2078925.9849685067</v>
      </c>
      <c r="E62" s="8">
        <v>0.92811001754782441</v>
      </c>
      <c r="F62" s="8">
        <v>1.788102267749803E-2</v>
      </c>
      <c r="G62" s="8">
        <v>5.4008959774677928E-2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526</v>
      </c>
      <c r="D63" s="53">
        <v>774045.65962463839</v>
      </c>
      <c r="E63" s="8">
        <v>0.93869526638082301</v>
      </c>
      <c r="F63" s="8">
        <v>2.9446447591438142E-2</v>
      </c>
      <c r="G63" s="8">
        <v>3.1858286027738464E-2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256</v>
      </c>
      <c r="D64" s="53">
        <v>359662.67153565283</v>
      </c>
      <c r="E64" s="8">
        <v>0.91489156097253332</v>
      </c>
      <c r="F64" s="8">
        <v>2.3651466762598036E-2</v>
      </c>
      <c r="G64" s="8">
        <v>6.1456972264868591E-2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1783</v>
      </c>
      <c r="D65" s="53">
        <v>2493308.9730574908</v>
      </c>
      <c r="E65" s="8">
        <v>0.93330297656757955</v>
      </c>
      <c r="F65" s="8">
        <v>2.0639105889432671E-2</v>
      </c>
      <c r="G65" s="8">
        <v>4.6057917542987561E-2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1326</v>
      </c>
      <c r="D66" s="53">
        <v>1790030.2745000003</v>
      </c>
      <c r="E66" s="8">
        <v>0.95469743518309813</v>
      </c>
      <c r="F66" s="8">
        <v>1.8208103912725839E-2</v>
      </c>
      <c r="G66" s="8">
        <v>2.7094460904175888E-2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713</v>
      </c>
      <c r="D67" s="53">
        <v>1062941.3700931426</v>
      </c>
      <c r="E67" s="8">
        <v>0.89104417583612705</v>
      </c>
      <c r="F67" s="8">
        <v>2.5752276801644363E-2</v>
      </c>
      <c r="G67" s="14">
        <v>8.320354736222825E-2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645</v>
      </c>
      <c r="D68" s="53">
        <v>912846.90082839155</v>
      </c>
      <c r="E68" s="8">
        <v>0.90670311302866424</v>
      </c>
      <c r="F68" s="8">
        <v>2.2022133636173509E-2</v>
      </c>
      <c r="G68" s="8">
        <v>7.1274753335162477E-2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234</v>
      </c>
      <c r="D69" s="53">
        <v>317998.24209767033</v>
      </c>
      <c r="E69" s="8">
        <v>0.96083517958885256</v>
      </c>
      <c r="F69" s="54">
        <v>0</v>
      </c>
      <c r="G69" s="8">
        <v>3.916482041114764E-2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212</v>
      </c>
      <c r="D70" s="53">
        <v>282664.48664664838</v>
      </c>
      <c r="E70" s="8">
        <v>0.96560280699421908</v>
      </c>
      <c r="F70" s="8">
        <v>1.1529268510223739E-2</v>
      </c>
      <c r="G70" s="8">
        <v>2.2867924495557232E-2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179</v>
      </c>
      <c r="D71" s="53">
        <v>259330.6367904548</v>
      </c>
      <c r="E71" s="13">
        <v>0.84898635095703578</v>
      </c>
      <c r="F71" s="8">
        <v>5.4160856056724965E-2</v>
      </c>
      <c r="G71" s="8">
        <v>9.6852792986239139E-2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195</v>
      </c>
      <c r="D72" s="53">
        <v>274053.1802309613</v>
      </c>
      <c r="E72" s="8">
        <v>0.94503239503416425</v>
      </c>
      <c r="F72" s="8">
        <v>1.4684279254724573E-2</v>
      </c>
      <c r="G72" s="8">
        <v>4.0283325711111477E-2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288</v>
      </c>
      <c r="D73" s="53">
        <v>403700.22046545165</v>
      </c>
      <c r="E73" s="14">
        <v>0.99267617214384229</v>
      </c>
      <c r="F73" s="8">
        <v>5.505883322098554E-3</v>
      </c>
      <c r="G73" s="13">
        <v>1.8179445340593529E-3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286</v>
      </c>
      <c r="D74" s="53">
        <v>402377.97753356874</v>
      </c>
      <c r="E74" s="8">
        <v>0.91952718428106972</v>
      </c>
      <c r="F74" s="8">
        <v>4.053874294226982E-2</v>
      </c>
      <c r="G74" s="8">
        <v>3.9934072776660605E-2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4" display="Vissza" xr:uid="{05A9A681-98CC-46C3-ADC0-A78DA803649A}"/>
  </hyperlinks>
  <pageMargins left="0.75" right="0.75" top="1" bottom="1" header="0.5" footer="0.5"/>
  <pageSetup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B7B28-CF27-4F86-B5C7-AE22E77C1631}">
  <sheetPr codeName="Munka2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154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155</v>
      </c>
      <c r="F2" s="4" t="s">
        <v>156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1924</v>
      </c>
      <c r="D4" s="53">
        <v>2656065.0290420195</v>
      </c>
      <c r="E4" s="8">
        <v>0.14292723844463318</v>
      </c>
      <c r="F4" s="8">
        <v>0.85707276155536494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794433.00640955521</v>
      </c>
      <c r="E5" s="13">
        <v>7.5271204712845E-2</v>
      </c>
      <c r="F5" s="14">
        <v>0.92472879528715468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589</v>
      </c>
      <c r="D6" s="53">
        <v>764087.11303123354</v>
      </c>
      <c r="E6" s="8">
        <v>0.17386980023373755</v>
      </c>
      <c r="F6" s="8">
        <v>0.82613019976626167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472</v>
      </c>
      <c r="D7" s="53">
        <v>659860.73318777734</v>
      </c>
      <c r="E7" s="8">
        <v>0.1444086623775058</v>
      </c>
      <c r="F7" s="8">
        <v>0.85559133762249517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310</v>
      </c>
      <c r="D8" s="53">
        <v>437684.17641345423</v>
      </c>
      <c r="E8" s="8">
        <v>0.20947714282600782</v>
      </c>
      <c r="F8" s="8">
        <v>0.7905228571739914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1356</v>
      </c>
      <c r="D9" s="53">
        <v>1816569.6076614736</v>
      </c>
      <c r="E9" s="8">
        <v>0.13757119443199872</v>
      </c>
      <c r="F9" s="8">
        <v>0.86242880556800183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568</v>
      </c>
      <c r="D10" s="53">
        <v>839495.42138054373</v>
      </c>
      <c r="E10" s="8">
        <v>0.15451708935132313</v>
      </c>
      <c r="F10" s="8">
        <v>0.84548291064867664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383</v>
      </c>
      <c r="D11" s="53">
        <v>540033.06965977594</v>
      </c>
      <c r="E11" s="13">
        <v>6.2736918373872796E-2</v>
      </c>
      <c r="F11" s="14">
        <v>0.93726308162612726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602</v>
      </c>
      <c r="D12" s="53">
        <v>771146.83780139103</v>
      </c>
      <c r="E12" s="8">
        <v>0.1930414273384502</v>
      </c>
      <c r="F12" s="8">
        <v>0.80695857266154858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550</v>
      </c>
      <c r="D13" s="53">
        <v>819682.10497760866</v>
      </c>
      <c r="E13" s="8">
        <v>0.153295844187088</v>
      </c>
      <c r="F13" s="8">
        <v>0.84670415581291225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71</v>
      </c>
      <c r="D14" s="53">
        <v>104200.37831366617</v>
      </c>
      <c r="E14" s="8">
        <v>0.18028481830403714</v>
      </c>
      <c r="F14" s="8">
        <v>0.81971518169596291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170</v>
      </c>
      <c r="D15" s="53">
        <v>254399.93674977901</v>
      </c>
      <c r="E15" s="8">
        <v>0.10187863714427485</v>
      </c>
      <c r="F15" s="8">
        <v>0.89812136285572508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148</v>
      </c>
      <c r="D16" s="53">
        <v>166602.70153980039</v>
      </c>
      <c r="E16" s="8">
        <v>0.15920040463517665</v>
      </c>
      <c r="F16" s="8">
        <v>0.84079959536482329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218</v>
      </c>
      <c r="D17" s="53">
        <v>327568.54377217585</v>
      </c>
      <c r="E17" s="8">
        <v>0.18546470267639303</v>
      </c>
      <c r="F17" s="8">
        <v>0.81453529732360708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412</v>
      </c>
      <c r="D18" s="53">
        <v>598905.01255169499</v>
      </c>
      <c r="E18" s="8">
        <v>0.18457036081249206</v>
      </c>
      <c r="F18" s="8">
        <v>0.81542963918750866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812</v>
      </c>
      <c r="D19" s="53">
        <v>1086121.8033023991</v>
      </c>
      <c r="E19" s="8">
        <v>0.14027103022891377</v>
      </c>
      <c r="F19" s="8">
        <v>0.85972896977108604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464</v>
      </c>
      <c r="D20" s="53">
        <v>615650.78788553691</v>
      </c>
      <c r="E20" s="13">
        <v>8.7677207922987457E-2</v>
      </c>
      <c r="F20" s="14">
        <v>0.91232279207701272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18</v>
      </c>
      <c r="D21" s="53">
        <v>27818.881530211798</v>
      </c>
      <c r="E21" s="8">
        <v>7.1949566036290963E-2</v>
      </c>
      <c r="F21" s="8">
        <v>0.92805043396370901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1607</v>
      </c>
      <c r="D22" s="53">
        <v>2195162.8330501583</v>
      </c>
      <c r="E22" s="8">
        <v>0.15044048497224491</v>
      </c>
      <c r="F22" s="8">
        <v>0.84955951502775529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317</v>
      </c>
      <c r="D23" s="53">
        <v>460902.19599185686</v>
      </c>
      <c r="E23" s="8">
        <v>0.10714350888903074</v>
      </c>
      <c r="F23" s="8">
        <v>0.89285649111096932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355</v>
      </c>
      <c r="D24" s="53">
        <v>490071.98912975594</v>
      </c>
      <c r="E24" s="8">
        <v>0.11812243280038755</v>
      </c>
      <c r="F24" s="8">
        <v>0.88187756719961252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397</v>
      </c>
      <c r="D25" s="53">
        <v>640314.5514191367</v>
      </c>
      <c r="E25" s="14">
        <v>0.24553644364323199</v>
      </c>
      <c r="F25" s="13">
        <v>0.75446355635676909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665</v>
      </c>
      <c r="D26" s="53">
        <v>831524.94000074314</v>
      </c>
      <c r="E26" s="8">
        <v>0.13425684218632208</v>
      </c>
      <c r="F26" s="8">
        <v>0.86574315781367761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507</v>
      </c>
      <c r="D27" s="53">
        <v>694153.54849238438</v>
      </c>
      <c r="E27" s="13">
        <v>7.6174895064231668E-2</v>
      </c>
      <c r="F27" s="14">
        <v>0.9238251049357683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265</v>
      </c>
      <c r="D28" s="53">
        <v>265494.24893733219</v>
      </c>
      <c r="E28" s="8">
        <v>8.1319543237225705E-2</v>
      </c>
      <c r="F28" s="8">
        <v>0.91868045676277388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607</v>
      </c>
      <c r="D29" s="53">
        <v>590071.68753263063</v>
      </c>
      <c r="E29" s="8">
        <v>0.11597418870849013</v>
      </c>
      <c r="F29" s="8">
        <v>0.88402581129151026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790</v>
      </c>
      <c r="D30" s="53">
        <v>1008468.6772282277</v>
      </c>
      <c r="E30" s="8">
        <v>0.14294019196536875</v>
      </c>
      <c r="F30" s="8">
        <v>0.85705980803463178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262</v>
      </c>
      <c r="D31" s="53">
        <v>792030.41534383106</v>
      </c>
      <c r="E31" s="8">
        <v>0.18364241360098929</v>
      </c>
      <c r="F31" s="8">
        <v>0.81635758639900957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1505</v>
      </c>
      <c r="D32" s="53">
        <v>2079231.5414836826</v>
      </c>
      <c r="E32" s="8">
        <v>0.14269491683092228</v>
      </c>
      <c r="F32" s="8">
        <v>0.85730508316907872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419</v>
      </c>
      <c r="D33" s="53">
        <v>576833.48755833309</v>
      </c>
      <c r="E33" s="8">
        <v>0.14376465589250234</v>
      </c>
      <c r="F33" s="8">
        <v>0.8562353441074978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449</v>
      </c>
      <c r="D34" s="53">
        <v>590861.46193660691</v>
      </c>
      <c r="E34" s="8">
        <v>0.12154257240688089</v>
      </c>
      <c r="F34" s="8">
        <v>0.87845742759311851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374</v>
      </c>
      <c r="D35" s="53">
        <v>506475.15449794795</v>
      </c>
      <c r="E35" s="8">
        <v>0.16452464319871768</v>
      </c>
      <c r="F35" s="8">
        <v>0.83547535680128215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510</v>
      </c>
      <c r="D36" s="53">
        <v>703331.86802541325</v>
      </c>
      <c r="E36" s="8">
        <v>0.17680611520158832</v>
      </c>
      <c r="F36" s="8">
        <v>0.82319388479840983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591</v>
      </c>
      <c r="D37" s="53">
        <v>855396.54458205285</v>
      </c>
      <c r="E37" s="8">
        <v>0.11705471454009379</v>
      </c>
      <c r="F37" s="8">
        <v>0.88294528545990658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145</v>
      </c>
      <c r="D38" s="53">
        <v>184531.87575810606</v>
      </c>
      <c r="E38" s="8">
        <v>0.11297364616775338</v>
      </c>
      <c r="F38" s="8">
        <v>0.88702635383224648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174</v>
      </c>
      <c r="D39" s="53">
        <v>234806.74273556712</v>
      </c>
      <c r="E39" s="8">
        <v>0.13503662752944781</v>
      </c>
      <c r="F39" s="8">
        <v>0.86496337247055211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133</v>
      </c>
      <c r="D40" s="53">
        <v>174979.97073959219</v>
      </c>
      <c r="E40" s="8">
        <v>0.12376835637865297</v>
      </c>
      <c r="F40" s="8">
        <v>0.87623164362134731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177</v>
      </c>
      <c r="D41" s="53">
        <v>243777.57807701465</v>
      </c>
      <c r="E41" s="8">
        <v>0.15820290906453049</v>
      </c>
      <c r="F41" s="8">
        <v>0.84179709093546906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194</v>
      </c>
      <c r="D42" s="53">
        <v>259240.44912427431</v>
      </c>
      <c r="E42" s="8">
        <v>0.16341744258234933</v>
      </c>
      <c r="F42" s="8">
        <v>0.83658255741765031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211</v>
      </c>
      <c r="D43" s="53">
        <v>295752.91101003182</v>
      </c>
      <c r="E43" s="8">
        <v>0.18298455720957946</v>
      </c>
      <c r="F43" s="8">
        <v>0.81701544279042226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183</v>
      </c>
      <c r="D44" s="53">
        <v>253616.34512381579</v>
      </c>
      <c r="E44" s="8">
        <v>0.15620760842504966</v>
      </c>
      <c r="F44" s="8">
        <v>0.8437923915749499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231</v>
      </c>
      <c r="D45" s="53">
        <v>299655.82424270356</v>
      </c>
      <c r="E45" s="8">
        <v>0.17022099548869007</v>
      </c>
      <c r="F45" s="8">
        <v>0.82977900451131026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240</v>
      </c>
      <c r="D46" s="53">
        <v>326944.4793632346</v>
      </c>
      <c r="E46" s="8">
        <v>0.13202315508846676</v>
      </c>
      <c r="F46" s="8">
        <v>0.86797684491153282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236</v>
      </c>
      <c r="D47" s="53">
        <v>382758.85286767955</v>
      </c>
      <c r="E47" s="8">
        <v>9.5555205970775839E-2</v>
      </c>
      <c r="F47" s="8">
        <v>0.90444479402922406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501</v>
      </c>
      <c r="D48" s="53">
        <v>683641.22485673439</v>
      </c>
      <c r="E48" s="8">
        <v>9.0426599937336871E-2</v>
      </c>
      <c r="F48" s="8">
        <v>0.90957340006266196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1423</v>
      </c>
      <c r="D49" s="53">
        <v>1972423.8041852806</v>
      </c>
      <c r="E49" s="8">
        <v>0.16112393670934236</v>
      </c>
      <c r="F49" s="8">
        <v>0.83887606329065834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261</v>
      </c>
      <c r="D50" s="53">
        <v>325825.39352359384</v>
      </c>
      <c r="E50" s="8">
        <v>8.8110805290304045E-2</v>
      </c>
      <c r="F50" s="8">
        <v>0.9118891947096962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1663</v>
      </c>
      <c r="D51" s="53">
        <v>2330239.6355184219</v>
      </c>
      <c r="E51" s="8">
        <v>0.15059193765918244</v>
      </c>
      <c r="F51" s="8">
        <v>0.84940806234081723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99</v>
      </c>
      <c r="D52" s="53">
        <v>133000.5565423634</v>
      </c>
      <c r="E52" s="8">
        <v>4.6377108828514133E-2</v>
      </c>
      <c r="F52" s="8">
        <v>0.95362289117148569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1825</v>
      </c>
      <c r="D53" s="53">
        <v>2523064.4724996514</v>
      </c>
      <c r="E53" s="8">
        <v>0.14801677187239365</v>
      </c>
      <c r="F53" s="8">
        <v>0.85198322812760741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1803</v>
      </c>
      <c r="D54" s="53">
        <v>2471994.7708731415</v>
      </c>
      <c r="E54" s="8">
        <v>0.13594068077422464</v>
      </c>
      <c r="F54" s="8">
        <v>0.86405931922577661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121</v>
      </c>
      <c r="D55" s="53">
        <v>184070.2581688721</v>
      </c>
      <c r="E55" s="8">
        <v>0.23675409672941755</v>
      </c>
      <c r="F55" s="8">
        <v>0.76324590327058217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37</v>
      </c>
      <c r="D56" s="53">
        <v>54267.102918161567</v>
      </c>
      <c r="E56" s="54">
        <v>0</v>
      </c>
      <c r="F56" s="14">
        <v>1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1626</v>
      </c>
      <c r="D57" s="53">
        <v>2275972.5326002575</v>
      </c>
      <c r="E57" s="8">
        <v>0.15418257333801466</v>
      </c>
      <c r="F57" s="8">
        <v>0.84581742666198645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199</v>
      </c>
      <c r="D58" s="53">
        <v>247091.93989939205</v>
      </c>
      <c r="E58" s="8">
        <v>9.1223358121490031E-2</v>
      </c>
      <c r="F58" s="8">
        <v>0.90877664187850971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62</v>
      </c>
      <c r="D59" s="53">
        <v>78733.453624201822</v>
      </c>
      <c r="E59" s="8">
        <v>7.8342572325851872E-2</v>
      </c>
      <c r="F59" s="8">
        <v>0.92165742767414793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62</v>
      </c>
      <c r="D60" s="53">
        <v>78733.453624201822</v>
      </c>
      <c r="E60" s="8">
        <v>7.8342572325851872E-2</v>
      </c>
      <c r="F60" s="8">
        <v>0.92165742767414793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1862</v>
      </c>
      <c r="D61" s="53">
        <v>2577331.5754178148</v>
      </c>
      <c r="E61" s="8">
        <v>0.14490019910797883</v>
      </c>
      <c r="F61" s="8">
        <v>0.85509980089202131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1427</v>
      </c>
      <c r="D62" s="53">
        <v>1929472.0323897488</v>
      </c>
      <c r="E62" s="8">
        <v>0.11972420297698863</v>
      </c>
      <c r="F62" s="8">
        <v>0.88027579702301106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497</v>
      </c>
      <c r="D63" s="53">
        <v>726592.99665226985</v>
      </c>
      <c r="E63" s="8">
        <v>0.20454303739623417</v>
      </c>
      <c r="F63" s="8">
        <v>0.79545696260376519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240</v>
      </c>
      <c r="D64" s="53">
        <v>329052.34298480494</v>
      </c>
      <c r="E64" s="8">
        <v>0.13043096758732448</v>
      </c>
      <c r="F64" s="8">
        <v>0.86956903241267502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1684</v>
      </c>
      <c r="D65" s="53">
        <v>2327012.6860572109</v>
      </c>
      <c r="E65" s="8">
        <v>0.14469427960809919</v>
      </c>
      <c r="F65" s="8">
        <v>0.85530572039190067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1272</v>
      </c>
      <c r="D66" s="53">
        <v>1708937.3119652474</v>
      </c>
      <c r="E66" s="8">
        <v>0.11574590634008483</v>
      </c>
      <c r="F66" s="8">
        <v>0.88425409365991581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652</v>
      </c>
      <c r="D67" s="53">
        <v>947127.71707676793</v>
      </c>
      <c r="E67" s="8">
        <v>0.19197151387324141</v>
      </c>
      <c r="F67" s="8">
        <v>0.80802848612675793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594</v>
      </c>
      <c r="D68" s="53">
        <v>827681.12669967092</v>
      </c>
      <c r="E68" s="8">
        <v>0.13453784085169979</v>
      </c>
      <c r="F68" s="8">
        <v>0.86546215914830005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227</v>
      </c>
      <c r="D69" s="53">
        <v>305543.89805485448</v>
      </c>
      <c r="E69" s="13">
        <v>4.9166008896441057E-2</v>
      </c>
      <c r="F69" s="14">
        <v>0.95083399110355882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204</v>
      </c>
      <c r="D70" s="53">
        <v>272941.62174358364</v>
      </c>
      <c r="E70" s="8">
        <v>7.4654140420797974E-2</v>
      </c>
      <c r="F70" s="8">
        <v>0.9253458595792019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156</v>
      </c>
      <c r="D71" s="53">
        <v>220168.17102009262</v>
      </c>
      <c r="E71" s="8">
        <v>0.18325387002258448</v>
      </c>
      <c r="F71" s="8">
        <v>0.81674612997741503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189</v>
      </c>
      <c r="D72" s="53">
        <v>258989.13328039483</v>
      </c>
      <c r="E72" s="8">
        <v>0.14263158107660387</v>
      </c>
      <c r="F72" s="8">
        <v>0.85736841892339621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285</v>
      </c>
      <c r="D73" s="53">
        <v>400743.58954526979</v>
      </c>
      <c r="E73" s="14">
        <v>0.27868189308889946</v>
      </c>
      <c r="F73" s="13">
        <v>0.72131810691110021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269</v>
      </c>
      <c r="D74" s="53">
        <v>369997.48869815399</v>
      </c>
      <c r="E74" s="8">
        <v>0.11866115871276275</v>
      </c>
      <c r="F74" s="8">
        <v>0.8813388412872375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5" display="Vissza" xr:uid="{DA19F6A6-68CC-497F-8393-D7C305A6D829}"/>
  </hyperlinks>
  <pageMargins left="0.75" right="0.75" top="1" bottom="1" header="0.5" footer="0.5"/>
  <pageSetup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B4D9D-D8A6-4A2B-B1EB-5F0A1711CD8C}">
  <sheetPr codeName="Munka2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157</v>
      </c>
      <c r="D1" s="65"/>
      <c r="E1" s="65"/>
      <c r="F1" s="65"/>
    </row>
    <row r="2" spans="1:44" ht="29.1" customHeight="1" x14ac:dyDescent="0.2">
      <c r="A2" s="67"/>
      <c r="B2" s="67"/>
      <c r="C2" s="66" t="s">
        <v>1</v>
      </c>
      <c r="D2" s="66"/>
      <c r="E2" s="4" t="s">
        <v>158</v>
      </c>
      <c r="F2" s="4" t="s">
        <v>159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1676</v>
      </c>
      <c r="D4" s="53">
        <v>2276440.9893116741</v>
      </c>
      <c r="E4" s="8">
        <v>0.14720771841737171</v>
      </c>
      <c r="F4" s="8">
        <v>0.85279228158262865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513</v>
      </c>
      <c r="D5" s="53">
        <v>734635.07695346046</v>
      </c>
      <c r="E5" s="13">
        <v>6.7791596949891383E-2</v>
      </c>
      <c r="F5" s="14">
        <v>0.93220840305010866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502</v>
      </c>
      <c r="D6" s="53">
        <v>631235.43932731904</v>
      </c>
      <c r="E6" s="8">
        <v>0.1565438504989774</v>
      </c>
      <c r="F6" s="8">
        <v>0.84345614950102277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408</v>
      </c>
      <c r="D7" s="53">
        <v>564571.12735269079</v>
      </c>
      <c r="E7" s="8">
        <v>0.20284485736253441</v>
      </c>
      <c r="F7" s="8">
        <v>0.79715514263746523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253</v>
      </c>
      <c r="D8" s="53">
        <v>345999.34567820915</v>
      </c>
      <c r="E8" s="8">
        <v>0.20800970858088463</v>
      </c>
      <c r="F8" s="8">
        <v>0.79199029141911581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1185</v>
      </c>
      <c r="D9" s="53">
        <v>1566661.9569666185</v>
      </c>
      <c r="E9" s="8">
        <v>0.12510910456865915</v>
      </c>
      <c r="F9" s="8">
        <v>0.87489089543134158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491</v>
      </c>
      <c r="D10" s="53">
        <v>709779.03234505944</v>
      </c>
      <c r="E10" s="8">
        <v>0.19598495195171284</v>
      </c>
      <c r="F10" s="8">
        <v>0.80401504804828705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361</v>
      </c>
      <c r="D11" s="53">
        <v>506153.05904933863</v>
      </c>
      <c r="E11" s="13">
        <v>5.6853842831426936E-2</v>
      </c>
      <c r="F11" s="14">
        <v>0.94314615716857308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500</v>
      </c>
      <c r="D12" s="53">
        <v>622283.55154467723</v>
      </c>
      <c r="E12" s="8">
        <v>0.19741833239988257</v>
      </c>
      <c r="F12" s="8">
        <v>0.80258166760011707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477</v>
      </c>
      <c r="D13" s="53">
        <v>694028.24473001703</v>
      </c>
      <c r="E13" s="8">
        <v>0.19539838658156511</v>
      </c>
      <c r="F13" s="8">
        <v>0.80460161341843461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59</v>
      </c>
      <c r="D14" s="53">
        <v>85414.632042174941</v>
      </c>
      <c r="E14" s="8">
        <v>6.6040323093962697E-2</v>
      </c>
      <c r="F14" s="8">
        <v>0.93395967690603721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152</v>
      </c>
      <c r="D15" s="53">
        <v>228482.01790412178</v>
      </c>
      <c r="E15" s="8">
        <v>9.2021852604029758E-2</v>
      </c>
      <c r="F15" s="8">
        <v>0.90797814739597016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127</v>
      </c>
      <c r="D16" s="53">
        <v>140079.4840413506</v>
      </c>
      <c r="E16" s="8">
        <v>0.1513755498620406</v>
      </c>
      <c r="F16" s="8">
        <v>0.8486244501379594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182</v>
      </c>
      <c r="D17" s="53">
        <v>266816.14119533024</v>
      </c>
      <c r="E17" s="8">
        <v>8.8618752532591868E-2</v>
      </c>
      <c r="F17" s="8">
        <v>0.91138124746740867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341</v>
      </c>
      <c r="D18" s="53">
        <v>488364.89829261898</v>
      </c>
      <c r="E18" s="8">
        <v>0.10292788526398185</v>
      </c>
      <c r="F18" s="8">
        <v>0.89707211473601811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712</v>
      </c>
      <c r="D19" s="53">
        <v>933770.37899908575</v>
      </c>
      <c r="E19" s="8">
        <v>0.16986987313287036</v>
      </c>
      <c r="F19" s="8">
        <v>0.83013012686712973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425</v>
      </c>
      <c r="D20" s="53">
        <v>561672.24574814574</v>
      </c>
      <c r="E20" s="8">
        <v>0.17868353665100467</v>
      </c>
      <c r="F20" s="8">
        <v>0.82131646334899555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16</v>
      </c>
      <c r="D21" s="53">
        <v>25817.325076498069</v>
      </c>
      <c r="E21" s="8">
        <v>8.588671406815368E-2</v>
      </c>
      <c r="F21" s="8">
        <v>0.91411328593184615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1392</v>
      </c>
      <c r="D22" s="53">
        <v>1864921.4718530457</v>
      </c>
      <c r="E22" s="8">
        <v>0.15973613550100499</v>
      </c>
      <c r="F22" s="8">
        <v>0.84026386449899637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284</v>
      </c>
      <c r="D23" s="53">
        <v>411519.51745862956</v>
      </c>
      <c r="E23" s="8">
        <v>9.0431519388252835E-2</v>
      </c>
      <c r="F23" s="8">
        <v>0.90956848061174744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314</v>
      </c>
      <c r="D24" s="53">
        <v>432183.49352642411</v>
      </c>
      <c r="E24" s="8">
        <v>9.0551981772598808E-2</v>
      </c>
      <c r="F24" s="8">
        <v>0.90944801822740118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306</v>
      </c>
      <c r="D25" s="53">
        <v>483093.99365067115</v>
      </c>
      <c r="E25" s="8">
        <v>0.18541519071333123</v>
      </c>
      <c r="F25" s="8">
        <v>0.81458480928666854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586</v>
      </c>
      <c r="D26" s="53">
        <v>719887.02735707222</v>
      </c>
      <c r="E26" s="8">
        <v>0.14095962463983178</v>
      </c>
      <c r="F26" s="8">
        <v>0.85904037536016642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470</v>
      </c>
      <c r="D27" s="53">
        <v>641276.47477751295</v>
      </c>
      <c r="E27" s="8">
        <v>0.16362153661101644</v>
      </c>
      <c r="F27" s="8">
        <v>0.83637846338898303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245</v>
      </c>
      <c r="D28" s="53">
        <v>243904.37788163792</v>
      </c>
      <c r="E28" s="8">
        <v>0.10126898303492048</v>
      </c>
      <c r="F28" s="8">
        <v>0.8987310169650794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537</v>
      </c>
      <c r="D29" s="53">
        <v>521638.6022911843</v>
      </c>
      <c r="E29" s="8">
        <v>0.16268754945789957</v>
      </c>
      <c r="F29" s="8">
        <v>0.83731245054209835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680</v>
      </c>
      <c r="D30" s="53">
        <v>864317.97091416386</v>
      </c>
      <c r="E30" s="8">
        <v>0.13964532368073301</v>
      </c>
      <c r="F30" s="8">
        <v>0.86035467631926621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214</v>
      </c>
      <c r="D31" s="53">
        <v>646580.03822469502</v>
      </c>
      <c r="E31" s="8">
        <v>0.16215729054923711</v>
      </c>
      <c r="F31" s="8">
        <v>0.83784270945076345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1316</v>
      </c>
      <c r="D32" s="53">
        <v>1782535.7695994403</v>
      </c>
      <c r="E32" s="8">
        <v>0.15948510079627709</v>
      </c>
      <c r="F32" s="8">
        <v>0.84051489920372413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360</v>
      </c>
      <c r="D33" s="53">
        <v>493905.21971223736</v>
      </c>
      <c r="E33" s="8">
        <v>0.10289785414786783</v>
      </c>
      <c r="F33" s="8">
        <v>0.89710214585213255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402</v>
      </c>
      <c r="D34" s="53">
        <v>519046.639916741</v>
      </c>
      <c r="E34" s="8">
        <v>0.14930380056302153</v>
      </c>
      <c r="F34" s="8">
        <v>0.85069619943697861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316</v>
      </c>
      <c r="D35" s="53">
        <v>423147.51041515765</v>
      </c>
      <c r="E35" s="8">
        <v>0.14807528201907383</v>
      </c>
      <c r="F35" s="8">
        <v>0.85192471798092628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426</v>
      </c>
      <c r="D36" s="53">
        <v>578978.49274236243</v>
      </c>
      <c r="E36" s="8">
        <v>0.18931764484765698</v>
      </c>
      <c r="F36" s="8">
        <v>0.81068235515234266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532</v>
      </c>
      <c r="D37" s="53">
        <v>755268.34623741836</v>
      </c>
      <c r="E37" s="8">
        <v>0.11300025608205327</v>
      </c>
      <c r="F37" s="8">
        <v>0.88699974391794656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132</v>
      </c>
      <c r="D38" s="53">
        <v>163684.63691953794</v>
      </c>
      <c r="E38" s="8">
        <v>0.15240811612295543</v>
      </c>
      <c r="F38" s="8">
        <v>0.84759188387704465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154</v>
      </c>
      <c r="D39" s="53">
        <v>203099.23207538144</v>
      </c>
      <c r="E39" s="8">
        <v>0.18061879101621961</v>
      </c>
      <c r="F39" s="8">
        <v>0.81938120898378097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117</v>
      </c>
      <c r="D40" s="53">
        <v>153322.98736196812</v>
      </c>
      <c r="E40" s="8">
        <v>0.10347588040810778</v>
      </c>
      <c r="F40" s="8">
        <v>0.89652411959189204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149</v>
      </c>
      <c r="D41" s="53">
        <v>205211.25606052511</v>
      </c>
      <c r="E41" s="8">
        <v>0.15248347169149268</v>
      </c>
      <c r="F41" s="8">
        <v>0.84751652830850754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166</v>
      </c>
      <c r="D42" s="53">
        <v>216876.03791448567</v>
      </c>
      <c r="E42" s="8">
        <v>0.144628067202521</v>
      </c>
      <c r="F42" s="8">
        <v>0.85537193279747892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175</v>
      </c>
      <c r="D43" s="53">
        <v>241634.69554541749</v>
      </c>
      <c r="E43" s="8">
        <v>0.14184342984985843</v>
      </c>
      <c r="F43" s="8">
        <v>0.85815657015014157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155</v>
      </c>
      <c r="D44" s="53">
        <v>213999.5423945224</v>
      </c>
      <c r="E44" s="8">
        <v>0.25224328038717614</v>
      </c>
      <c r="F44" s="8">
        <v>0.74775671961282375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198</v>
      </c>
      <c r="D45" s="53">
        <v>248648.11153612667</v>
      </c>
      <c r="E45" s="8">
        <v>0.14538800879394612</v>
      </c>
      <c r="F45" s="8">
        <v>0.85461199120605391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216</v>
      </c>
      <c r="D46" s="53">
        <v>283780.2376589441</v>
      </c>
      <c r="E46" s="8">
        <v>0.14943114630458948</v>
      </c>
      <c r="F46" s="8">
        <v>0.85056885369541035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214</v>
      </c>
      <c r="D47" s="53">
        <v>346184.25184477051</v>
      </c>
      <c r="E47" s="8">
        <v>8.1303700120748557E-2</v>
      </c>
      <c r="F47" s="8">
        <v>0.91869629987925139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457</v>
      </c>
      <c r="D48" s="53">
        <v>621821.87331594271</v>
      </c>
      <c r="E48" s="8">
        <v>0.11363239511742225</v>
      </c>
      <c r="F48" s="8">
        <v>0.88636760488257815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1219</v>
      </c>
      <c r="D49" s="53">
        <v>1654619.1159957326</v>
      </c>
      <c r="E49" s="8">
        <v>0.15982564977675848</v>
      </c>
      <c r="F49" s="8">
        <v>0.84017435022324283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241</v>
      </c>
      <c r="D50" s="53">
        <v>297116.65571619984</v>
      </c>
      <c r="E50" s="8">
        <v>0.10108896894958166</v>
      </c>
      <c r="F50" s="8">
        <v>0.89891103105041803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1435</v>
      </c>
      <c r="D51" s="53">
        <v>1979324.3335954749</v>
      </c>
      <c r="E51" s="8">
        <v>0.15413061042405565</v>
      </c>
      <c r="F51" s="8">
        <v>0.84586938957594493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94</v>
      </c>
      <c r="D52" s="53">
        <v>126832.37525734524</v>
      </c>
      <c r="E52" s="8">
        <v>0.1280120341882717</v>
      </c>
      <c r="F52" s="8">
        <v>0.87198796581172833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1582</v>
      </c>
      <c r="D53" s="53">
        <v>2149608.614054332</v>
      </c>
      <c r="E53" s="8">
        <v>0.14834031260663408</v>
      </c>
      <c r="F53" s="8">
        <v>0.85165968739336573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1582</v>
      </c>
      <c r="D54" s="53">
        <v>2135950.1188503262</v>
      </c>
      <c r="E54" s="8">
        <v>0.1395519214174771</v>
      </c>
      <c r="F54" s="8">
        <v>0.86044807858252315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94</v>
      </c>
      <c r="D55" s="53">
        <v>140490.87046135004</v>
      </c>
      <c r="E55" s="8">
        <v>0.26360247387813673</v>
      </c>
      <c r="F55" s="8">
        <v>0.73639752612186282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37</v>
      </c>
      <c r="D56" s="53">
        <v>54267.102918161567</v>
      </c>
      <c r="E56" s="8">
        <v>0.18631998098695288</v>
      </c>
      <c r="F56" s="8">
        <v>0.8136800190130471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1398</v>
      </c>
      <c r="D57" s="53">
        <v>1925057.2306773139</v>
      </c>
      <c r="E57" s="8">
        <v>0.15322319642234683</v>
      </c>
      <c r="F57" s="8">
        <v>0.84677680357765372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184</v>
      </c>
      <c r="D58" s="53">
        <v>224551.38337701606</v>
      </c>
      <c r="E58" s="8">
        <v>0.10647982324054431</v>
      </c>
      <c r="F58" s="8">
        <v>0.89352017675945561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57</v>
      </c>
      <c r="D59" s="53">
        <v>72565.272339183677</v>
      </c>
      <c r="E59" s="8">
        <v>8.4407107921604593E-2</v>
      </c>
      <c r="F59" s="8">
        <v>0.91559289207839578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57</v>
      </c>
      <c r="D60" s="53">
        <v>72565.272339183677</v>
      </c>
      <c r="E60" s="8">
        <v>8.4407107921604593E-2</v>
      </c>
      <c r="F60" s="8">
        <v>0.91559289207839578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1619</v>
      </c>
      <c r="D61" s="53">
        <v>2203875.7169724931</v>
      </c>
      <c r="E61" s="8">
        <v>0.14927550444023882</v>
      </c>
      <c r="F61" s="8">
        <v>0.85072449555976093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1272</v>
      </c>
      <c r="D62" s="53">
        <v>1698467.5311454954</v>
      </c>
      <c r="E62" s="8">
        <v>0.13874914723132017</v>
      </c>
      <c r="F62" s="8">
        <v>0.8612508527686803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404</v>
      </c>
      <c r="D63" s="53">
        <v>577973.45816618227</v>
      </c>
      <c r="E63" s="8">
        <v>0.17206458392980273</v>
      </c>
      <c r="F63" s="8">
        <v>0.82793541607019738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213</v>
      </c>
      <c r="D64" s="53">
        <v>286133.72750242049</v>
      </c>
      <c r="E64" s="8">
        <v>0.15776961089505276</v>
      </c>
      <c r="F64" s="8">
        <v>0.84223038910494741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1463</v>
      </c>
      <c r="D65" s="53">
        <v>1990307.2618092545</v>
      </c>
      <c r="E65" s="8">
        <v>0.14568930278270681</v>
      </c>
      <c r="F65" s="8">
        <v>0.85431069721729402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1138</v>
      </c>
      <c r="D66" s="53">
        <v>1511134.8139134427</v>
      </c>
      <c r="E66" s="8">
        <v>0.13386182597006244</v>
      </c>
      <c r="F66" s="8">
        <v>0.86613817402993964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538</v>
      </c>
      <c r="D67" s="53">
        <v>765306.17539823311</v>
      </c>
      <c r="E67" s="8">
        <v>0.17355984172198191</v>
      </c>
      <c r="F67" s="8">
        <v>0.82644015827801809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519</v>
      </c>
      <c r="D68" s="53">
        <v>716326.69499979482</v>
      </c>
      <c r="E68" s="8">
        <v>0.11199211343117801</v>
      </c>
      <c r="F68" s="8">
        <v>0.88800788656882179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216</v>
      </c>
      <c r="D69" s="53">
        <v>290521.52404483617</v>
      </c>
      <c r="E69" s="8">
        <v>0.11283280017714055</v>
      </c>
      <c r="F69" s="8">
        <v>0.88716719982285941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187</v>
      </c>
      <c r="D70" s="53">
        <v>252565.39958725779</v>
      </c>
      <c r="E70" s="8">
        <v>0.1470540792544183</v>
      </c>
      <c r="F70" s="8">
        <v>0.85294592074558151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132</v>
      </c>
      <c r="D71" s="53">
        <v>179821.5016248663</v>
      </c>
      <c r="E71" s="14">
        <v>0.28416352628960356</v>
      </c>
      <c r="F71" s="13">
        <v>0.71583647371039671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166</v>
      </c>
      <c r="D72" s="53">
        <v>222049.10371895286</v>
      </c>
      <c r="E72" s="8">
        <v>0.15151006937008904</v>
      </c>
      <c r="F72" s="8">
        <v>0.84848993062991096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216</v>
      </c>
      <c r="D73" s="53">
        <v>289063.60736755299</v>
      </c>
      <c r="E73" s="8">
        <v>0.10530440138911605</v>
      </c>
      <c r="F73" s="8">
        <v>0.89469559861088432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240</v>
      </c>
      <c r="D74" s="53">
        <v>326093.15796841879</v>
      </c>
      <c r="E74" s="8">
        <v>0.21400190514798317</v>
      </c>
      <c r="F74" s="8">
        <v>0.78599809485201744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6" display="Vissza" xr:uid="{561367CE-ED52-473E-AF35-E12C53D5C886}"/>
  </hyperlinks>
  <pageMargins left="0.75" right="0.75" top="1" bottom="1" header="0.5" footer="0.5"/>
  <pageSetup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19880-ED95-44B9-8F53-E9981D8D4115}">
  <sheetPr codeName="Munka2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160</v>
      </c>
      <c r="D1" s="65"/>
      <c r="E1" s="65"/>
      <c r="F1" s="65"/>
      <c r="G1" s="65"/>
      <c r="H1" s="65"/>
      <c r="I1" s="65"/>
    </row>
    <row r="2" spans="1:44" ht="150.94999999999999" customHeight="1" x14ac:dyDescent="0.2">
      <c r="A2" s="67"/>
      <c r="B2" s="67"/>
      <c r="C2" s="66" t="s">
        <v>1</v>
      </c>
      <c r="D2" s="66"/>
      <c r="E2" s="4" t="s">
        <v>161</v>
      </c>
      <c r="F2" s="4" t="s">
        <v>162</v>
      </c>
      <c r="G2" s="4" t="s">
        <v>163</v>
      </c>
      <c r="H2" s="4" t="s">
        <v>164</v>
      </c>
      <c r="I2" s="4" t="s">
        <v>165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2039</v>
      </c>
      <c r="D4" s="53">
        <v>2852971.6445931448</v>
      </c>
      <c r="E4" s="8">
        <v>0.26441813526840147</v>
      </c>
      <c r="F4" s="8">
        <v>0.27084602557790372</v>
      </c>
      <c r="G4" s="8">
        <v>0.22358951863061929</v>
      </c>
      <c r="H4" s="8">
        <v>5.1722986222538674E-2</v>
      </c>
      <c r="I4" s="8">
        <v>0.1894233343005377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575</v>
      </c>
      <c r="D5" s="53">
        <v>834998.56593246805</v>
      </c>
      <c r="E5" s="8">
        <v>0.27000501139866351</v>
      </c>
      <c r="F5" s="13">
        <v>0.20278811034897251</v>
      </c>
      <c r="G5" s="8">
        <v>0.26301669963584484</v>
      </c>
      <c r="H5" s="8">
        <v>3.7844430563267042E-2</v>
      </c>
      <c r="I5" s="8">
        <v>0.22634574805325225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616</v>
      </c>
      <c r="D6" s="53">
        <v>803641.8296926273</v>
      </c>
      <c r="E6" s="8">
        <v>0.24686625930267941</v>
      </c>
      <c r="F6" s="8">
        <v>0.26740165642111247</v>
      </c>
      <c r="G6" s="8">
        <v>0.21153788140219565</v>
      </c>
      <c r="H6" s="8">
        <v>6.4223917774420575E-2</v>
      </c>
      <c r="I6" s="8">
        <v>0.20997028509959062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511</v>
      </c>
      <c r="D7" s="53">
        <v>724636.28500980895</v>
      </c>
      <c r="E7" s="8">
        <v>0.27423619623398326</v>
      </c>
      <c r="F7" s="8">
        <v>0.29588468603776347</v>
      </c>
      <c r="G7" s="8">
        <v>0.20233227748432314</v>
      </c>
      <c r="H7" s="8">
        <v>5.03834703385053E-2</v>
      </c>
      <c r="I7" s="8">
        <v>0.17716336990542492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337</v>
      </c>
      <c r="D8" s="53">
        <v>489694.96395824326</v>
      </c>
      <c r="E8" s="8">
        <v>0.26916775514588487</v>
      </c>
      <c r="F8" s="8">
        <v>0.35549541326098949</v>
      </c>
      <c r="G8" s="8">
        <v>0.2075945173997312</v>
      </c>
      <c r="H8" s="8">
        <v>5.6854679554840963E-2</v>
      </c>
      <c r="I8" s="13">
        <v>0.11088763463855342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1430</v>
      </c>
      <c r="D9" s="53">
        <v>1931591.8257268271</v>
      </c>
      <c r="E9" s="8">
        <v>0.26798252106690301</v>
      </c>
      <c r="F9" s="8">
        <v>0.23898287177007668</v>
      </c>
      <c r="G9" s="8">
        <v>0.23810232691224789</v>
      </c>
      <c r="H9" s="8">
        <v>5.6083892055665906E-2</v>
      </c>
      <c r="I9" s="8">
        <v>0.19884838819510756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609</v>
      </c>
      <c r="D10" s="53">
        <v>921379.81886631809</v>
      </c>
      <c r="E10" s="8">
        <v>0.25694571365557112</v>
      </c>
      <c r="F10" s="8">
        <v>0.33764432762103103</v>
      </c>
      <c r="G10" s="8">
        <v>0.19316469135403877</v>
      </c>
      <c r="H10" s="8">
        <v>4.2580730349822217E-2</v>
      </c>
      <c r="I10" s="8">
        <v>0.16966453701953563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403</v>
      </c>
      <c r="D11" s="53">
        <v>578113.1151770202</v>
      </c>
      <c r="E11" s="8">
        <v>0.31134914575048339</v>
      </c>
      <c r="F11" s="13">
        <v>0.18047455813744043</v>
      </c>
      <c r="G11" s="8">
        <v>0.24696567724472071</v>
      </c>
      <c r="H11" s="8">
        <v>3.7533221023167251E-2</v>
      </c>
      <c r="I11" s="8">
        <v>0.22367739784418833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642</v>
      </c>
      <c r="D12" s="53">
        <v>829768.07466940349</v>
      </c>
      <c r="E12" s="8">
        <v>0.2910438602332393</v>
      </c>
      <c r="F12" s="8">
        <v>0.27214862646304355</v>
      </c>
      <c r="G12" s="8">
        <v>0.19990485551655354</v>
      </c>
      <c r="H12" s="8">
        <v>7.8930640797584356E-2</v>
      </c>
      <c r="I12" s="8">
        <v>0.15797201698957822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591</v>
      </c>
      <c r="D13" s="53">
        <v>901566.50246338337</v>
      </c>
      <c r="E13" s="8">
        <v>0.25648726545677536</v>
      </c>
      <c r="F13" s="8">
        <v>0.3366079785760725</v>
      </c>
      <c r="G13" s="8">
        <v>0.19365116881607702</v>
      </c>
      <c r="H13" s="8">
        <v>4.2515714773462332E-2</v>
      </c>
      <c r="I13" s="8">
        <v>0.17073787237761151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71</v>
      </c>
      <c r="D14" s="53">
        <v>104200.37831366617</v>
      </c>
      <c r="E14" s="8">
        <v>0.13413755823350001</v>
      </c>
      <c r="F14" s="8">
        <v>0.21233773238292289</v>
      </c>
      <c r="G14" s="8">
        <v>0.29014616522966585</v>
      </c>
      <c r="H14" s="8">
        <v>2.6385252860047104E-2</v>
      </c>
      <c r="I14" s="8">
        <v>0.33699329129386407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256885.45075544785</v>
      </c>
      <c r="E15" s="8">
        <v>0.17696125888508921</v>
      </c>
      <c r="F15" s="8">
        <v>0.25300410016754038</v>
      </c>
      <c r="G15" s="8">
        <v>0.29913905117043071</v>
      </c>
      <c r="H15" s="8">
        <v>3.8544798436071108E-2</v>
      </c>
      <c r="I15" s="8">
        <v>0.23235079134086795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160</v>
      </c>
      <c r="D16" s="53">
        <v>182438.12321422747</v>
      </c>
      <c r="E16" s="8">
        <v>0.23135093407296123</v>
      </c>
      <c r="F16" s="8">
        <v>0.28485196506385035</v>
      </c>
      <c r="G16" s="8">
        <v>0.26079294503383021</v>
      </c>
      <c r="H16" s="8">
        <v>5.1469200665400644E-2</v>
      </c>
      <c r="I16" s="8">
        <v>0.17153495516395778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235</v>
      </c>
      <c r="D17" s="53">
        <v>352136.14767724782</v>
      </c>
      <c r="E17" s="8">
        <v>0.27565069067867415</v>
      </c>
      <c r="F17" s="8">
        <v>0.26780548092689915</v>
      </c>
      <c r="G17" s="8">
        <v>0.22871258854545493</v>
      </c>
      <c r="H17" s="8">
        <v>6.9148833174299373E-2</v>
      </c>
      <c r="I17" s="8">
        <v>0.15868240667467254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446</v>
      </c>
      <c r="D18" s="53">
        <v>666349.32217784249</v>
      </c>
      <c r="E18" s="8">
        <v>0.31400347280413121</v>
      </c>
      <c r="F18" s="8">
        <v>0.24318393896956406</v>
      </c>
      <c r="G18" s="8">
        <v>0.17431148610116284</v>
      </c>
      <c r="H18" s="8">
        <v>4.9503427757916309E-2</v>
      </c>
      <c r="I18" s="8">
        <v>0.21899767436722434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861</v>
      </c>
      <c r="D19" s="53">
        <v>1165252.6738658608</v>
      </c>
      <c r="E19" s="8">
        <v>0.23428188491166066</v>
      </c>
      <c r="F19" s="8">
        <v>0.28187473888595399</v>
      </c>
      <c r="G19" s="8">
        <v>0.2199538022285713</v>
      </c>
      <c r="H19" s="8">
        <v>6.3731518056057909E-2</v>
      </c>
      <c r="I19" s="8">
        <v>0.20015805591775834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479</v>
      </c>
      <c r="D20" s="53">
        <v>641414.61934198136</v>
      </c>
      <c r="E20" s="8">
        <v>0.26417090826695894</v>
      </c>
      <c r="F20" s="8">
        <v>0.28456786165934628</v>
      </c>
      <c r="G20" s="8">
        <v>0.27528208990218328</v>
      </c>
      <c r="H20" s="8">
        <v>2.1769001056604814E-2</v>
      </c>
      <c r="I20" s="8">
        <v>0.15421013911490775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18</v>
      </c>
      <c r="D21" s="53">
        <v>27818.881530211798</v>
      </c>
      <c r="E21" s="8">
        <v>0.20253126450173223</v>
      </c>
      <c r="F21" s="8">
        <v>0.19358463049681732</v>
      </c>
      <c r="G21" s="8">
        <v>0.29952797078663085</v>
      </c>
      <c r="H21" s="8">
        <v>7.1949566036290963E-2</v>
      </c>
      <c r="I21" s="8">
        <v>0.23240656817852856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1707</v>
      </c>
      <c r="D22" s="53">
        <v>2365019.2359037008</v>
      </c>
      <c r="E22" s="8">
        <v>0.25391491393529625</v>
      </c>
      <c r="F22" s="8">
        <v>0.285785721685414</v>
      </c>
      <c r="G22" s="8">
        <v>0.2300394176956814</v>
      </c>
      <c r="H22" s="8">
        <v>5.5204780420655818E-2</v>
      </c>
      <c r="I22" s="8">
        <v>0.1750551662629542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332</v>
      </c>
      <c r="D23" s="53">
        <v>487952.40868944203</v>
      </c>
      <c r="E23" s="8">
        <v>0.31532539599586817</v>
      </c>
      <c r="F23" s="8">
        <v>0.19843595434223743</v>
      </c>
      <c r="G23" s="8">
        <v>0.19232799581227944</v>
      </c>
      <c r="H23" s="8">
        <v>3.4847344034151191E-2</v>
      </c>
      <c r="I23" s="8">
        <v>0.25906330981546433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396</v>
      </c>
      <c r="D24" s="53">
        <v>560257.52989864117</v>
      </c>
      <c r="E24" s="14">
        <v>0.360485310294963</v>
      </c>
      <c r="F24" s="8">
        <v>0.21553073841812673</v>
      </c>
      <c r="G24" s="13">
        <v>0.13834313560170527</v>
      </c>
      <c r="H24" s="8">
        <v>3.0569756959409292E-2</v>
      </c>
      <c r="I24" s="8">
        <v>0.25507105872579594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424</v>
      </c>
      <c r="D25" s="53">
        <v>690663.05667395331</v>
      </c>
      <c r="E25" s="8">
        <v>0.23725778601150871</v>
      </c>
      <c r="F25" s="8">
        <v>0.28973809684809942</v>
      </c>
      <c r="G25" s="8">
        <v>0.21101292771276575</v>
      </c>
      <c r="H25" s="14">
        <v>0.10232825887577952</v>
      </c>
      <c r="I25" s="8">
        <v>0.15966293055184744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700</v>
      </c>
      <c r="D26" s="53">
        <v>888930.7314673746</v>
      </c>
      <c r="E26" s="8">
        <v>0.22725934800371234</v>
      </c>
      <c r="F26" s="8">
        <v>0.29554201831096605</v>
      </c>
      <c r="G26" s="8">
        <v>0.22267061352054185</v>
      </c>
      <c r="H26" s="8">
        <v>4.8060599585471146E-2</v>
      </c>
      <c r="I26" s="8">
        <v>0.20646742057930711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519</v>
      </c>
      <c r="D27" s="53">
        <v>713120.3265531779</v>
      </c>
      <c r="E27" s="8">
        <v>0.26156851743068454</v>
      </c>
      <c r="F27" s="8">
        <v>0.26522246350037465</v>
      </c>
      <c r="G27" s="14">
        <v>0.30388867092496219</v>
      </c>
      <c r="H27" s="8">
        <v>2.3895524927363906E-2</v>
      </c>
      <c r="I27" s="8">
        <v>0.14542482321661507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271</v>
      </c>
      <c r="D28" s="53">
        <v>271458.06985618465</v>
      </c>
      <c r="E28" s="8">
        <v>0.18408438470042282</v>
      </c>
      <c r="F28" s="13">
        <v>0.18065258715143165</v>
      </c>
      <c r="G28" s="8">
        <v>0.30244679387001</v>
      </c>
      <c r="H28" s="8">
        <v>4.6616245089590828E-2</v>
      </c>
      <c r="I28" s="14">
        <v>0.2861999891885445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635</v>
      </c>
      <c r="D29" s="53">
        <v>617368.84455424082</v>
      </c>
      <c r="E29" s="8">
        <v>0.2337125952997279</v>
      </c>
      <c r="F29" s="8">
        <v>0.27804181643989101</v>
      </c>
      <c r="G29" s="8">
        <v>0.24808834015187792</v>
      </c>
      <c r="H29" s="8">
        <v>4.2057740654771497E-2</v>
      </c>
      <c r="I29" s="8">
        <v>0.19809950745373045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832</v>
      </c>
      <c r="D30" s="53">
        <v>1060603.4026170352</v>
      </c>
      <c r="E30" s="8">
        <v>0.26942671041932359</v>
      </c>
      <c r="F30" s="8">
        <v>0.28317544700807973</v>
      </c>
      <c r="G30" s="8">
        <v>0.23201897605856364</v>
      </c>
      <c r="H30" s="8">
        <v>4.9909510888808087E-2</v>
      </c>
      <c r="I30" s="8">
        <v>0.16546935562522486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301</v>
      </c>
      <c r="D31" s="53">
        <v>903541.32756568794</v>
      </c>
      <c r="E31" s="8">
        <v>0.30365461032101165</v>
      </c>
      <c r="F31" s="8">
        <v>0.27855419905619139</v>
      </c>
      <c r="G31" s="8">
        <v>0.17326358144418674</v>
      </c>
      <c r="H31" s="8">
        <v>6.1989993836036851E-2</v>
      </c>
      <c r="I31" s="8">
        <v>0.18253761534257276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1611</v>
      </c>
      <c r="D32" s="53">
        <v>2266634.9832378188</v>
      </c>
      <c r="E32" s="8">
        <v>0.28905654932911978</v>
      </c>
      <c r="F32" s="8">
        <v>0.27418138661113933</v>
      </c>
      <c r="G32" s="8">
        <v>0.20732358164550754</v>
      </c>
      <c r="H32" s="8">
        <v>5.3622237039488485E-2</v>
      </c>
      <c r="I32" s="8">
        <v>0.17581624537474702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428</v>
      </c>
      <c r="D33" s="53">
        <v>586336.66135532281</v>
      </c>
      <c r="E33" s="13">
        <v>0.16917201657537514</v>
      </c>
      <c r="F33" s="8">
        <v>0.2579523307129355</v>
      </c>
      <c r="G33" s="8">
        <v>0.28646967645730859</v>
      </c>
      <c r="H33" s="8">
        <v>4.4380944308102591E-2</v>
      </c>
      <c r="I33" s="8">
        <v>0.24202503194627828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466</v>
      </c>
      <c r="D34" s="53">
        <v>620752.41502311395</v>
      </c>
      <c r="E34" s="8">
        <v>0.22038938501685437</v>
      </c>
      <c r="F34" s="8">
        <v>0.27439826738711365</v>
      </c>
      <c r="G34" s="8">
        <v>0.25733154115740159</v>
      </c>
      <c r="H34" s="8">
        <v>5.8204197150217699E-2</v>
      </c>
      <c r="I34" s="8">
        <v>0.18967660928841151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393</v>
      </c>
      <c r="D35" s="53">
        <v>540655.1202974387</v>
      </c>
      <c r="E35" s="8">
        <v>0.2173602529115945</v>
      </c>
      <c r="F35" s="8">
        <v>0.29422180604731973</v>
      </c>
      <c r="G35" s="8">
        <v>0.22936963919602618</v>
      </c>
      <c r="H35" s="8">
        <v>6.3760075219981394E-2</v>
      </c>
      <c r="I35" s="8">
        <v>0.19528822662507822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546</v>
      </c>
      <c r="D36" s="53">
        <v>757787.39860869152</v>
      </c>
      <c r="E36" s="8">
        <v>0.25496937630879452</v>
      </c>
      <c r="F36" s="8">
        <v>0.2901538528623071</v>
      </c>
      <c r="G36" s="8">
        <v>0.21997240415516392</v>
      </c>
      <c r="H36" s="8">
        <v>5.2492997310248611E-2</v>
      </c>
      <c r="I36" s="8">
        <v>0.18241136936348418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634</v>
      </c>
      <c r="D37" s="53">
        <v>933776.71066390409</v>
      </c>
      <c r="E37" s="8">
        <v>0.32860177562191578</v>
      </c>
      <c r="F37" s="8">
        <v>0.23928117077098665</v>
      </c>
      <c r="G37" s="8">
        <v>0.20074734475920331</v>
      </c>
      <c r="H37" s="8">
        <v>3.9820091550077132E-2</v>
      </c>
      <c r="I37" s="8">
        <v>0.19154961729781786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151</v>
      </c>
      <c r="D38" s="53">
        <v>195274.27340966038</v>
      </c>
      <c r="E38" s="8">
        <v>0.20730522416951033</v>
      </c>
      <c r="F38" s="8">
        <v>0.31613983417464353</v>
      </c>
      <c r="G38" s="8">
        <v>0.23015096200131255</v>
      </c>
      <c r="H38" s="8">
        <v>3.010404667466943E-2</v>
      </c>
      <c r="I38" s="8">
        <v>0.21629993297986419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182</v>
      </c>
      <c r="D39" s="53">
        <v>247999.92611676853</v>
      </c>
      <c r="E39" s="8">
        <v>0.24293083701852308</v>
      </c>
      <c r="F39" s="8">
        <v>0.27602721774518635</v>
      </c>
      <c r="G39" s="8">
        <v>0.26286630401154076</v>
      </c>
      <c r="H39" s="8">
        <v>7.3884133864773854E-2</v>
      </c>
      <c r="I39" s="8">
        <v>0.14429150735997598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136</v>
      </c>
      <c r="D40" s="53">
        <v>180935.3427933435</v>
      </c>
      <c r="E40" s="8">
        <v>0.19940292361826073</v>
      </c>
      <c r="F40" s="8">
        <v>0.23512041007092266</v>
      </c>
      <c r="G40" s="8">
        <v>0.27416307403768925</v>
      </c>
      <c r="H40" s="8">
        <v>6.5927364883882719E-2</v>
      </c>
      <c r="I40" s="8">
        <v>0.22538622738924471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184</v>
      </c>
      <c r="D41" s="53">
        <v>254791.93632996909</v>
      </c>
      <c r="E41" s="8">
        <v>0.20189573264880692</v>
      </c>
      <c r="F41" s="8">
        <v>0.30353403923108652</v>
      </c>
      <c r="G41" s="8">
        <v>0.24336418481080935</v>
      </c>
      <c r="H41" s="8">
        <v>5.257458433068099E-2</v>
      </c>
      <c r="I41" s="8">
        <v>0.19863145897861581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206</v>
      </c>
      <c r="D42" s="53">
        <v>282406.0566708105</v>
      </c>
      <c r="E42" s="8">
        <v>0.2339734841610504</v>
      </c>
      <c r="F42" s="8">
        <v>0.28093444745367557</v>
      </c>
      <c r="G42" s="8">
        <v>0.21955137478893064</v>
      </c>
      <c r="H42" s="8">
        <v>7.4632361796133501E-2</v>
      </c>
      <c r="I42" s="8">
        <v>0.19090833180021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229</v>
      </c>
      <c r="D43" s="53">
        <v>323265.66916418774</v>
      </c>
      <c r="E43" s="8">
        <v>0.23272005065184798</v>
      </c>
      <c r="F43" s="8">
        <v>0.31119017040188346</v>
      </c>
      <c r="G43" s="8">
        <v>0.22514424284923906</v>
      </c>
      <c r="H43" s="8">
        <v>4.5404188130174793E-2</v>
      </c>
      <c r="I43" s="8">
        <v>0.18554134796685598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192</v>
      </c>
      <c r="D44" s="53">
        <v>268375.61145787098</v>
      </c>
      <c r="E44" s="8">
        <v>0.28977793768053384</v>
      </c>
      <c r="F44" s="8">
        <v>0.26922857961503815</v>
      </c>
      <c r="G44" s="8">
        <v>0.21310264413511473</v>
      </c>
      <c r="H44" s="8">
        <v>5.7986096880664778E-2</v>
      </c>
      <c r="I44" s="8">
        <v>0.16990474168864803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250</v>
      </c>
      <c r="D45" s="53">
        <v>327604.7033827515</v>
      </c>
      <c r="E45" s="8">
        <v>0.25223954109509944</v>
      </c>
      <c r="F45" s="8">
        <v>0.28634855036732992</v>
      </c>
      <c r="G45" s="8">
        <v>0.20994500339871222</v>
      </c>
      <c r="H45" s="8">
        <v>3.4159644513313561E-2</v>
      </c>
      <c r="I45" s="8">
        <v>0.21730726062554481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255</v>
      </c>
      <c r="D46" s="53">
        <v>351638.60602556512</v>
      </c>
      <c r="E46" s="8">
        <v>0.33823295032878098</v>
      </c>
      <c r="F46" s="8">
        <v>0.26466682564130001</v>
      </c>
      <c r="G46" s="8">
        <v>0.21850540888711262</v>
      </c>
      <c r="H46" s="8">
        <v>4.1770492502139642E-2</v>
      </c>
      <c r="I46" s="8">
        <v>0.13682432264066574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254</v>
      </c>
      <c r="D47" s="53">
        <v>420679.51924221945</v>
      </c>
      <c r="E47" s="8">
        <v>0.34582836002389444</v>
      </c>
      <c r="F47" s="8">
        <v>0.19868433145598557</v>
      </c>
      <c r="G47" s="8">
        <v>0.18674226550011791</v>
      </c>
      <c r="H47" s="8">
        <v>4.9545931283648939E-2</v>
      </c>
      <c r="I47" s="8">
        <v>0.21919911173635281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523</v>
      </c>
      <c r="D48" s="53">
        <v>724946.45678577397</v>
      </c>
      <c r="E48" s="8">
        <v>0.27662796269260831</v>
      </c>
      <c r="F48" s="8">
        <v>0.22242714291944188</v>
      </c>
      <c r="G48" s="8">
        <v>0.28335945245614086</v>
      </c>
      <c r="H48" s="8">
        <v>4.8149122240102898E-2</v>
      </c>
      <c r="I48" s="8">
        <v>0.16943631969170542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1516</v>
      </c>
      <c r="D49" s="53">
        <v>2128025.1878073681</v>
      </c>
      <c r="E49" s="8">
        <v>0.26025865859497738</v>
      </c>
      <c r="F49" s="8">
        <v>0.28734070695004726</v>
      </c>
      <c r="G49" s="8">
        <v>0.2032279167109648</v>
      </c>
      <c r="H49" s="8">
        <v>5.2940481224921981E-2</v>
      </c>
      <c r="I49" s="8">
        <v>0.19623223651909105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264</v>
      </c>
      <c r="D50" s="53">
        <v>329947.58095166925</v>
      </c>
      <c r="E50" s="8">
        <v>0.25010651459585931</v>
      </c>
      <c r="F50" s="13">
        <v>0.15966339348218309</v>
      </c>
      <c r="G50" s="8">
        <v>0.31307715374591877</v>
      </c>
      <c r="H50" s="8">
        <v>5.5029327976252838E-2</v>
      </c>
      <c r="I50" s="8">
        <v>0.22212361019978599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1775</v>
      </c>
      <c r="D51" s="53">
        <v>2523024.0636414741</v>
      </c>
      <c r="E51" s="8">
        <v>0.26628973240790255</v>
      </c>
      <c r="F51" s="8">
        <v>0.28538589502761325</v>
      </c>
      <c r="G51" s="8">
        <v>0.21188680474973645</v>
      </c>
      <c r="H51" s="8">
        <v>5.1290600547285584E-2</v>
      </c>
      <c r="I51" s="8">
        <v>0.18514696726746371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101</v>
      </c>
      <c r="D52" s="53">
        <v>135325.11559491977</v>
      </c>
      <c r="E52" s="13">
        <v>0.11488491553323658</v>
      </c>
      <c r="F52" s="13">
        <v>0.13209179852382308</v>
      </c>
      <c r="G52" s="8">
        <v>0.25984479873179822</v>
      </c>
      <c r="H52" s="8">
        <v>4.9567470735107561E-2</v>
      </c>
      <c r="I52" s="14">
        <v>0.44361101647603457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1938</v>
      </c>
      <c r="D53" s="53">
        <v>2717646.5289982259</v>
      </c>
      <c r="E53" s="8">
        <v>0.27186413681055227</v>
      </c>
      <c r="F53" s="8">
        <v>0.27775528754962103</v>
      </c>
      <c r="G53" s="8">
        <v>0.22178418820288834</v>
      </c>
      <c r="H53" s="8">
        <v>5.1830320042220795E-2</v>
      </c>
      <c r="I53" s="8">
        <v>0.17676606739471842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1909</v>
      </c>
      <c r="D54" s="53">
        <v>2654381.7527371161</v>
      </c>
      <c r="E54" s="8">
        <v>0.25647983491091059</v>
      </c>
      <c r="F54" s="8">
        <v>0.26818638033155678</v>
      </c>
      <c r="G54" s="8">
        <v>0.22556650611540724</v>
      </c>
      <c r="H54" s="8">
        <v>5.3554721579403178E-2</v>
      </c>
      <c r="I54" s="8">
        <v>0.19621255706272211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130</v>
      </c>
      <c r="D55" s="53">
        <v>198589.89185603242</v>
      </c>
      <c r="E55" s="8">
        <v>0.37052262739403896</v>
      </c>
      <c r="F55" s="8">
        <v>0.30639523578530964</v>
      </c>
      <c r="G55" s="8">
        <v>0.19716481263996749</v>
      </c>
      <c r="H55" s="8">
        <v>2.7239741573664555E-2</v>
      </c>
      <c r="I55" s="8">
        <v>9.8677582607018935E-2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39</v>
      </c>
      <c r="D56" s="53">
        <v>56591.661970717927</v>
      </c>
      <c r="E56" s="8">
        <v>0.1469175475546205</v>
      </c>
      <c r="F56" s="8">
        <v>0.20358100339142043</v>
      </c>
      <c r="G56" s="8">
        <v>0.20286119855574281</v>
      </c>
      <c r="H56" s="8">
        <v>2.8554911537899397E-2</v>
      </c>
      <c r="I56" s="8">
        <v>0.41808533896031697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1736</v>
      </c>
      <c r="D57" s="53">
        <v>2466432.4016707535</v>
      </c>
      <c r="E57" s="8">
        <v>0.26902869672305985</v>
      </c>
      <c r="F57" s="8">
        <v>0.28726288738787065</v>
      </c>
      <c r="G57" s="8">
        <v>0.21209389498033249</v>
      </c>
      <c r="H57" s="8">
        <v>5.1812265128978199E-2</v>
      </c>
      <c r="I57" s="8">
        <v>0.17980225577976139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202</v>
      </c>
      <c r="D58" s="53">
        <v>251214.12732746752</v>
      </c>
      <c r="E58" s="8">
        <v>0.29970262415673926</v>
      </c>
      <c r="F58" s="8">
        <v>0.18440921441015309</v>
      </c>
      <c r="G58" s="8">
        <v>0.31692395378879112</v>
      </c>
      <c r="H58" s="8">
        <v>5.2007584050040995E-2</v>
      </c>
      <c r="I58" s="8">
        <v>0.14695662359427517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62</v>
      </c>
      <c r="D59" s="53">
        <v>78733.453624201822</v>
      </c>
      <c r="E59" s="13">
        <v>9.1860650751978218E-2</v>
      </c>
      <c r="F59" s="13">
        <v>8.070712364682936E-2</v>
      </c>
      <c r="G59" s="8">
        <v>0.30080320320405685</v>
      </c>
      <c r="H59" s="8">
        <v>6.4670779335082085E-2</v>
      </c>
      <c r="I59" s="14">
        <v>0.46195824306205391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62</v>
      </c>
      <c r="D60" s="53">
        <v>78733.453624201822</v>
      </c>
      <c r="E60" s="13">
        <v>9.1860650751978218E-2</v>
      </c>
      <c r="F60" s="13">
        <v>8.070712364682936E-2</v>
      </c>
      <c r="G60" s="8">
        <v>0.30080320320405685</v>
      </c>
      <c r="H60" s="8">
        <v>6.4670779335082085E-2</v>
      </c>
      <c r="I60" s="14">
        <v>0.46195824306205391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1977</v>
      </c>
      <c r="D61" s="53">
        <v>2774238.1909689442</v>
      </c>
      <c r="E61" s="8">
        <v>0.26931535236710247</v>
      </c>
      <c r="F61" s="8">
        <v>0.27624220693899937</v>
      </c>
      <c r="G61" s="8">
        <v>0.22139817829318667</v>
      </c>
      <c r="H61" s="8">
        <v>5.135552517615815E-2</v>
      </c>
      <c r="I61" s="8">
        <v>0.18168873722455386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1513</v>
      </c>
      <c r="D62" s="53">
        <v>2078925.9849685067</v>
      </c>
      <c r="E62" s="8">
        <v>0.27179340506064015</v>
      </c>
      <c r="F62" s="8">
        <v>0.28644132648365056</v>
      </c>
      <c r="G62" s="8">
        <v>0.2266599967016493</v>
      </c>
      <c r="H62" s="8">
        <v>4.1284273489244988E-2</v>
      </c>
      <c r="I62" s="8">
        <v>0.17382099826481612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526</v>
      </c>
      <c r="D63" s="53">
        <v>774045.65962463839</v>
      </c>
      <c r="E63" s="8">
        <v>0.24460969137805832</v>
      </c>
      <c r="F63" s="8">
        <v>0.22896028422243561</v>
      </c>
      <c r="G63" s="8">
        <v>0.21534285182386256</v>
      </c>
      <c r="H63" s="8">
        <v>7.9759202020699194E-2</v>
      </c>
      <c r="I63" s="8">
        <v>0.2313279705549435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256</v>
      </c>
      <c r="D64" s="53">
        <v>359662.67153565283</v>
      </c>
      <c r="E64" s="14">
        <v>0.3905288835390594</v>
      </c>
      <c r="F64" s="13">
        <v>0.17685378540700611</v>
      </c>
      <c r="G64" s="8">
        <v>0.22206804841042824</v>
      </c>
      <c r="H64" s="8">
        <v>6.4699736475721845E-2</v>
      </c>
      <c r="I64" s="8">
        <v>0.14584954616778389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1783</v>
      </c>
      <c r="D65" s="53">
        <v>2493308.9730574908</v>
      </c>
      <c r="E65" s="8">
        <v>0.24622651556843167</v>
      </c>
      <c r="F65" s="8">
        <v>0.28440451374314329</v>
      </c>
      <c r="G65" s="8">
        <v>0.22380899245033803</v>
      </c>
      <c r="H65" s="8">
        <v>4.9851075154016995E-2</v>
      </c>
      <c r="I65" s="8">
        <v>0.19570890308407163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1326</v>
      </c>
      <c r="D66" s="53">
        <v>1790030.2745000003</v>
      </c>
      <c r="E66" s="8">
        <v>0.22326424702367703</v>
      </c>
      <c r="F66" s="8">
        <v>0.26067565278693633</v>
      </c>
      <c r="G66" s="8">
        <v>0.25786543682955793</v>
      </c>
      <c r="H66" s="8">
        <v>5.1624769618303465E-2</v>
      </c>
      <c r="I66" s="8">
        <v>0.20656989374152773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713</v>
      </c>
      <c r="D67" s="53">
        <v>1062941.3700931426</v>
      </c>
      <c r="E67" s="14">
        <v>0.33372271588228036</v>
      </c>
      <c r="F67" s="8">
        <v>0.28797328744860051</v>
      </c>
      <c r="G67" s="13">
        <v>0.16586767903657929</v>
      </c>
      <c r="H67" s="8">
        <v>5.1888386403570567E-2</v>
      </c>
      <c r="I67" s="8">
        <v>0.16054793122896846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645</v>
      </c>
      <c r="D68" s="53">
        <v>912846.90082839155</v>
      </c>
      <c r="E68" s="14">
        <v>0.33323729196395407</v>
      </c>
      <c r="F68" s="13">
        <v>0.19230077352864805</v>
      </c>
      <c r="G68" s="8">
        <v>0.18442148344541373</v>
      </c>
      <c r="H68" s="8">
        <v>3.7841288640659956E-2</v>
      </c>
      <c r="I68" s="14">
        <v>0.25219916242132356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234</v>
      </c>
      <c r="D69" s="53">
        <v>317998.24209767033</v>
      </c>
      <c r="E69" s="8">
        <v>0.3544609515621685</v>
      </c>
      <c r="F69" s="8">
        <v>0.21503187752238484</v>
      </c>
      <c r="G69" s="8">
        <v>0.31243890251970069</v>
      </c>
      <c r="H69" s="8">
        <v>2.4904476486258171E-2</v>
      </c>
      <c r="I69" s="13">
        <v>9.316379190948848E-2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212</v>
      </c>
      <c r="D70" s="53">
        <v>282664.48664664838</v>
      </c>
      <c r="E70" s="8">
        <v>0.20558105691751816</v>
      </c>
      <c r="F70" s="8">
        <v>0.3454682630243564</v>
      </c>
      <c r="G70" s="8">
        <v>0.26214887893591476</v>
      </c>
      <c r="H70" s="8">
        <v>2.1374308147540058E-2</v>
      </c>
      <c r="I70" s="8">
        <v>0.16542749297466994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179</v>
      </c>
      <c r="D71" s="53">
        <v>259330.6367904548</v>
      </c>
      <c r="E71" s="13">
        <v>0.10876431590758638</v>
      </c>
      <c r="F71" s="8">
        <v>0.36761605594781627</v>
      </c>
      <c r="G71" s="8">
        <v>0.28055220441234463</v>
      </c>
      <c r="H71" s="8">
        <v>4.9370984809121304E-2</v>
      </c>
      <c r="I71" s="8">
        <v>0.19369643892313121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195</v>
      </c>
      <c r="D72" s="53">
        <v>274053.1802309613</v>
      </c>
      <c r="E72" s="8">
        <v>0.19733493680254632</v>
      </c>
      <c r="F72" s="13">
        <v>0.16827957330543181</v>
      </c>
      <c r="G72" s="8">
        <v>0.21038111704878762</v>
      </c>
      <c r="H72" s="8">
        <v>0.10504114716374909</v>
      </c>
      <c r="I72" s="14">
        <v>0.31896322567948521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288</v>
      </c>
      <c r="D73" s="53">
        <v>403700.22046545165</v>
      </c>
      <c r="E73" s="8">
        <v>0.26361755945571763</v>
      </c>
      <c r="F73" s="8">
        <v>0.24266341353414528</v>
      </c>
      <c r="G73" s="8">
        <v>0.18880830345884919</v>
      </c>
      <c r="H73" s="14">
        <v>0.1291196379371426</v>
      </c>
      <c r="I73" s="8">
        <v>0.17579108561414589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286</v>
      </c>
      <c r="D74" s="53">
        <v>402377.97753356874</v>
      </c>
      <c r="E74" s="8">
        <v>0.22527509333209911</v>
      </c>
      <c r="F74" s="14">
        <v>0.47648871623491607</v>
      </c>
      <c r="G74" s="8">
        <v>0.22232187711608092</v>
      </c>
      <c r="H74" s="13">
        <v>1.3280241604963132E-2</v>
      </c>
      <c r="I74" s="13">
        <v>6.2634071711941519E-2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7" display="Vissza" xr:uid="{31B83163-49A0-4A86-B18F-DAEF068E934F}"/>
  </hyperlinks>
  <pageMargins left="0.75" right="0.75" top="1" bottom="1" header="0.5" footer="0.5"/>
  <pageSetup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DAA68-7CF5-419B-A956-83B296AE41C8}">
  <sheetPr codeName="Munka2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166</v>
      </c>
      <c r="D1" s="65"/>
      <c r="E1" s="65"/>
      <c r="F1" s="65"/>
    </row>
    <row r="2" spans="1:44" ht="59.1" customHeight="1" x14ac:dyDescent="0.2">
      <c r="A2" s="67"/>
      <c r="B2" s="67"/>
      <c r="C2" s="66" t="s">
        <v>1</v>
      </c>
      <c r="D2" s="66"/>
      <c r="E2" s="4" t="s">
        <v>167</v>
      </c>
      <c r="F2" s="4" t="s">
        <v>168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2819</v>
      </c>
      <c r="D4" s="53">
        <v>3775069.6486577727</v>
      </c>
      <c r="E4" s="8">
        <v>0.78762322342756452</v>
      </c>
      <c r="F4" s="8">
        <v>0.21237677657243645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958</v>
      </c>
      <c r="D5" s="53">
        <v>1291448.5191156068</v>
      </c>
      <c r="E5" s="13">
        <v>0.66594444008741205</v>
      </c>
      <c r="F5" s="14">
        <v>0.33405555991258917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845</v>
      </c>
      <c r="D6" s="53">
        <v>1065131.0171866487</v>
      </c>
      <c r="E6" s="8">
        <v>0.7737475038047178</v>
      </c>
      <c r="F6" s="8">
        <v>0.22625249619528018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615</v>
      </c>
      <c r="D7" s="53">
        <v>844963.69630008261</v>
      </c>
      <c r="E7" s="14">
        <v>0.89539070955873035</v>
      </c>
      <c r="F7" s="13">
        <v>0.10460929044126957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401</v>
      </c>
      <c r="D8" s="53">
        <v>573526.41605544393</v>
      </c>
      <c r="E8" s="14">
        <v>0.92861364378569533</v>
      </c>
      <c r="F8" s="13">
        <v>7.138635621430435E-2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2117</v>
      </c>
      <c r="D9" s="53">
        <v>2729110.704373376</v>
      </c>
      <c r="E9" s="13">
        <v>0.72797872524452756</v>
      </c>
      <c r="F9" s="14">
        <v>0.27202127475547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702</v>
      </c>
      <c r="D10" s="53">
        <v>1045958.9442844101</v>
      </c>
      <c r="E10" s="14">
        <v>0.94324734169509428</v>
      </c>
      <c r="F10" s="13">
        <v>5.6752658304906126E-2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501</v>
      </c>
      <c r="D11" s="53">
        <v>694306.47425741982</v>
      </c>
      <c r="E11" s="14">
        <v>0.93457145751144766</v>
      </c>
      <c r="F11" s="13">
        <v>6.5428542488552191E-2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753</v>
      </c>
      <c r="D12" s="53">
        <v>953375.83850023046</v>
      </c>
      <c r="E12" s="14">
        <v>0.92461950618241406</v>
      </c>
      <c r="F12" s="13">
        <v>7.5380493817585742E-2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677</v>
      </c>
      <c r="D13" s="53">
        <v>1018709.7986038037</v>
      </c>
      <c r="E13" s="14">
        <v>0.94648046229668215</v>
      </c>
      <c r="F13" s="13">
        <v>5.351953770331818E-2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189</v>
      </c>
      <c r="D14" s="53">
        <v>241453.69790848627</v>
      </c>
      <c r="E14" s="13">
        <v>0.30322383767749411</v>
      </c>
      <c r="F14" s="14">
        <v>0.69677616232250694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457</v>
      </c>
      <c r="D15" s="53">
        <v>597142.04485819046</v>
      </c>
      <c r="E15" s="13">
        <v>0.35360756988383629</v>
      </c>
      <c r="F15" s="14">
        <v>0.64639243011616154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242</v>
      </c>
      <c r="D16" s="53">
        <v>270081.79452965298</v>
      </c>
      <c r="E16" s="8">
        <v>0.71973096033191974</v>
      </c>
      <c r="F16" s="8">
        <v>0.28026903966807992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320</v>
      </c>
      <c r="D17" s="53">
        <v>460442.00285283005</v>
      </c>
      <c r="E17" s="8">
        <v>0.78052066728986214</v>
      </c>
      <c r="F17" s="8">
        <v>0.21947933271013759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613</v>
      </c>
      <c r="D18" s="53">
        <v>865105.35894917254</v>
      </c>
      <c r="E18" s="8">
        <v>0.83083786666453097</v>
      </c>
      <c r="F18" s="8">
        <v>0.1691621333354682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1162</v>
      </c>
      <c r="D19" s="53">
        <v>1504661.5580925827</v>
      </c>
      <c r="E19" s="8">
        <v>0.80012540730032844</v>
      </c>
      <c r="F19" s="8">
        <v>0.19987459269967267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689</v>
      </c>
      <c r="D20" s="53">
        <v>899126.97620517237</v>
      </c>
      <c r="E20" s="8">
        <v>0.73444422497459183</v>
      </c>
      <c r="F20" s="8">
        <v>0.26555577502540761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35</v>
      </c>
      <c r="D21" s="53">
        <v>45733.752558021537</v>
      </c>
      <c r="E21" s="8">
        <v>0.67585046525763137</v>
      </c>
      <c r="F21" s="8">
        <v>0.32414953474236896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2346</v>
      </c>
      <c r="D22" s="53">
        <v>3127543.2258940828</v>
      </c>
      <c r="E22" s="8">
        <v>0.77509974278418947</v>
      </c>
      <c r="F22" s="8">
        <v>0.22490025721581033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473</v>
      </c>
      <c r="D23" s="53">
        <v>647526.42276369012</v>
      </c>
      <c r="E23" s="8">
        <v>0.84811145321072701</v>
      </c>
      <c r="F23" s="8">
        <v>0.15188854678927247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570</v>
      </c>
      <c r="D24" s="53">
        <v>769294.69221726083</v>
      </c>
      <c r="E24" s="8">
        <v>0.81233836642155122</v>
      </c>
      <c r="F24" s="8">
        <v>0.18766163357844792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533</v>
      </c>
      <c r="D25" s="53">
        <v>840523.25433616352</v>
      </c>
      <c r="E25" s="8">
        <v>0.81950153819957361</v>
      </c>
      <c r="F25" s="8">
        <v>0.18049846180042745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979</v>
      </c>
      <c r="D26" s="53">
        <v>1182401.5955987053</v>
      </c>
      <c r="E26" s="8">
        <v>0.77868231746824568</v>
      </c>
      <c r="F26" s="8">
        <v>0.22131768253175504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737</v>
      </c>
      <c r="D27" s="53">
        <v>982850.10650565149</v>
      </c>
      <c r="E27" s="8">
        <v>0.75177243449041409</v>
      </c>
      <c r="F27" s="8">
        <v>0.24822756550958605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618</v>
      </c>
      <c r="D28" s="53">
        <v>632210.1899318333</v>
      </c>
      <c r="E28" s="13">
        <v>0.46490426640895843</v>
      </c>
      <c r="F28" s="14">
        <v>0.53509573359103935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887</v>
      </c>
      <c r="D29" s="53">
        <v>874137.29420712264</v>
      </c>
      <c r="E29" s="8">
        <v>0.7698669564920706</v>
      </c>
      <c r="F29" s="8">
        <v>0.23013304350793015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968</v>
      </c>
      <c r="D30" s="53">
        <v>1230568.1752493491</v>
      </c>
      <c r="E30" s="14">
        <v>0.87233069263995422</v>
      </c>
      <c r="F30" s="13">
        <v>0.12766930736004722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346</v>
      </c>
      <c r="D31" s="53">
        <v>1038153.9892694759</v>
      </c>
      <c r="E31" s="14">
        <v>0.89869471534371892</v>
      </c>
      <c r="F31" s="13">
        <v>0.1013052846562813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1850</v>
      </c>
      <c r="D32" s="53">
        <v>2556647.8651718283</v>
      </c>
      <c r="E32" s="14">
        <v>0.94882103377992477</v>
      </c>
      <c r="F32" s="13">
        <v>5.1178966220073514E-2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969</v>
      </c>
      <c r="D33" s="53">
        <v>1218421.7834859507</v>
      </c>
      <c r="E33" s="13">
        <v>0.44937743424885013</v>
      </c>
      <c r="F33" s="14">
        <v>0.55062256575114976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833</v>
      </c>
      <c r="D34" s="53">
        <v>1030031.2626480622</v>
      </c>
      <c r="E34" s="13">
        <v>0.62840663170356981</v>
      </c>
      <c r="F34" s="14">
        <v>0.37159336829642847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564</v>
      </c>
      <c r="D35" s="53">
        <v>746256.16950333561</v>
      </c>
      <c r="E35" s="8">
        <v>0.73959323556060275</v>
      </c>
      <c r="F35" s="8">
        <v>0.26040676443939653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697</v>
      </c>
      <c r="D36" s="53">
        <v>935672.88837103907</v>
      </c>
      <c r="E36" s="8">
        <v>0.82473119278654683</v>
      </c>
      <c r="F36" s="8">
        <v>0.17526880721345306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725</v>
      </c>
      <c r="D37" s="53">
        <v>1063109.3281353468</v>
      </c>
      <c r="E37" s="14">
        <v>0.94294104120345257</v>
      </c>
      <c r="F37" s="13">
        <v>5.7058958796547807E-2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282</v>
      </c>
      <c r="D38" s="53">
        <v>338795.1780703885</v>
      </c>
      <c r="E38" s="13">
        <v>0.64651312594647858</v>
      </c>
      <c r="F38" s="14">
        <v>0.35348687405352147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308</v>
      </c>
      <c r="D39" s="53">
        <v>390738.57940743194</v>
      </c>
      <c r="E39" s="13">
        <v>0.66718398026104675</v>
      </c>
      <c r="F39" s="14">
        <v>0.33281601973895392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247</v>
      </c>
      <c r="D40" s="53">
        <v>304919.4294600531</v>
      </c>
      <c r="E40" s="13">
        <v>0.56398619997387867</v>
      </c>
      <c r="F40" s="14">
        <v>0.43601380002612183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268</v>
      </c>
      <c r="D41" s="53">
        <v>356117.07214443054</v>
      </c>
      <c r="E41" s="8">
        <v>0.73802399229856652</v>
      </c>
      <c r="F41" s="8">
        <v>0.26197600770143425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292</v>
      </c>
      <c r="D42" s="53">
        <v>385717.17306909105</v>
      </c>
      <c r="E42" s="8">
        <v>0.73805670900091958</v>
      </c>
      <c r="F42" s="8">
        <v>0.26194329099908109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309</v>
      </c>
      <c r="D43" s="53">
        <v>416967.50954144349</v>
      </c>
      <c r="E43" s="8">
        <v>0.79984486449788827</v>
      </c>
      <c r="F43" s="8">
        <v>0.20015513550211239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245</v>
      </c>
      <c r="D44" s="53">
        <v>329942.266304666</v>
      </c>
      <c r="E44" s="8">
        <v>0.80547251200382097</v>
      </c>
      <c r="F44" s="8">
        <v>0.19452748799617919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289</v>
      </c>
      <c r="D45" s="53">
        <v>375148.63799008023</v>
      </c>
      <c r="E45" s="14">
        <v>0.90566669740598171</v>
      </c>
      <c r="F45" s="13">
        <v>9.4333302594018148E-2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298</v>
      </c>
      <c r="D46" s="53">
        <v>410459.55458847835</v>
      </c>
      <c r="E46" s="14">
        <v>0.92509294732049396</v>
      </c>
      <c r="F46" s="13">
        <v>7.4907052679506092E-2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281</v>
      </c>
      <c r="D47" s="53">
        <v>466264.24808171589</v>
      </c>
      <c r="E47" s="14">
        <v>0.97667024997534113</v>
      </c>
      <c r="F47" s="13">
        <v>2.33297500246589E-2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947</v>
      </c>
      <c r="D48" s="53">
        <v>1210913.2573874465</v>
      </c>
      <c r="E48" s="13">
        <v>0.61581284206496845</v>
      </c>
      <c r="F48" s="14">
        <v>0.38418715793503144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1872</v>
      </c>
      <c r="D49" s="53">
        <v>2564156.3912703348</v>
      </c>
      <c r="E49" s="14">
        <v>0.86876003288936332</v>
      </c>
      <c r="F49" s="13">
        <v>0.13123996711063457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665</v>
      </c>
      <c r="D50" s="53">
        <v>779127.9681122757</v>
      </c>
      <c r="E50" s="13">
        <v>0.38158270416678453</v>
      </c>
      <c r="F50" s="14">
        <v>0.61841729583321281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2154</v>
      </c>
      <c r="D51" s="53">
        <v>2995941.6805455014</v>
      </c>
      <c r="E51" s="14">
        <v>0.89321857823610817</v>
      </c>
      <c r="F51" s="13">
        <v>0.10678142176389363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551</v>
      </c>
      <c r="D52" s="53">
        <v>656210.74246505997</v>
      </c>
      <c r="E52" s="54">
        <v>0</v>
      </c>
      <c r="F52" s="14">
        <v>1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2268</v>
      </c>
      <c r="D53" s="53">
        <v>3118858.9061927148</v>
      </c>
      <c r="E53" s="14">
        <v>0.95333986395974391</v>
      </c>
      <c r="F53" s="13">
        <v>4.6660136040256657E-2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2664</v>
      </c>
      <c r="D54" s="53">
        <v>3551532.9497089861</v>
      </c>
      <c r="E54" s="8">
        <v>0.7776259092995591</v>
      </c>
      <c r="F54" s="8">
        <v>0.22237409070044278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155</v>
      </c>
      <c r="D55" s="53">
        <v>223536.6989487877</v>
      </c>
      <c r="E55" s="14">
        <v>0.94645973976325737</v>
      </c>
      <c r="F55" s="13">
        <v>5.3540260236742652E-2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143</v>
      </c>
      <c r="D56" s="53">
        <v>189183.45924505108</v>
      </c>
      <c r="E56" s="54">
        <v>0</v>
      </c>
      <c r="F56" s="14">
        <v>1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2011</v>
      </c>
      <c r="D57" s="53">
        <v>2806758.2213004543</v>
      </c>
      <c r="E57" s="14">
        <v>0.9534240420378155</v>
      </c>
      <c r="F57" s="13">
        <v>4.6575957962184743E-2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257</v>
      </c>
      <c r="D58" s="53">
        <v>312100.68489226629</v>
      </c>
      <c r="E58" s="14">
        <v>0.95258284058838161</v>
      </c>
      <c r="F58" s="13">
        <v>4.7417159411618108E-2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408</v>
      </c>
      <c r="D59" s="53">
        <v>467027.28322000743</v>
      </c>
      <c r="E59" s="54">
        <v>0</v>
      </c>
      <c r="F59" s="14">
        <v>1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408</v>
      </c>
      <c r="D60" s="53">
        <v>467027.28322000743</v>
      </c>
      <c r="E60" s="54">
        <v>0</v>
      </c>
      <c r="F60" s="14">
        <v>1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2411</v>
      </c>
      <c r="D61" s="53">
        <v>3308042.3654377651</v>
      </c>
      <c r="E61" s="14">
        <v>0.89881936108334171</v>
      </c>
      <c r="F61" s="13">
        <v>0.10118063891665913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2111</v>
      </c>
      <c r="D62" s="53">
        <v>2771347.9996096743</v>
      </c>
      <c r="E62" s="8">
        <v>0.79412601059640187</v>
      </c>
      <c r="F62" s="8">
        <v>0.20587398940359689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708</v>
      </c>
      <c r="D63" s="53">
        <v>1003721.6490481105</v>
      </c>
      <c r="E63" s="8">
        <v>0.76966855817815027</v>
      </c>
      <c r="F63" s="8">
        <v>0.23033144182184898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372</v>
      </c>
      <c r="D64" s="53">
        <v>493680.70738904446</v>
      </c>
      <c r="E64" s="8">
        <v>0.78141165517618061</v>
      </c>
      <c r="F64" s="8">
        <v>0.21858834482381981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2447</v>
      </c>
      <c r="D65" s="53">
        <v>3281388.9412687318</v>
      </c>
      <c r="E65" s="8">
        <v>0.78855774580916094</v>
      </c>
      <c r="F65" s="8">
        <v>0.21144225419083981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2033</v>
      </c>
      <c r="D66" s="53">
        <v>2602467.5162428194</v>
      </c>
      <c r="E66" s="13">
        <v>0.71124048634392589</v>
      </c>
      <c r="F66" s="14">
        <v>0.28875951365607255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786</v>
      </c>
      <c r="D67" s="53">
        <v>1172602.1324149591</v>
      </c>
      <c r="E67" s="14">
        <v>0.95714670165328486</v>
      </c>
      <c r="F67" s="13">
        <v>4.2853298346716355E-2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922</v>
      </c>
      <c r="D68" s="53">
        <v>1240131.6811414431</v>
      </c>
      <c r="E68" s="8">
        <v>0.81222545076196151</v>
      </c>
      <c r="F68" s="8">
        <v>0.1877745492380383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306</v>
      </c>
      <c r="D69" s="53">
        <v>408116.13011919631</v>
      </c>
      <c r="E69" s="8">
        <v>0.85453049854424146</v>
      </c>
      <c r="F69" s="8">
        <v>0.14546950145575849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293</v>
      </c>
      <c r="D70" s="53">
        <v>381326.75614616676</v>
      </c>
      <c r="E70" s="8">
        <v>0.77297484381358306</v>
      </c>
      <c r="F70" s="8">
        <v>0.22702515618641686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255</v>
      </c>
      <c r="D71" s="53">
        <v>345373.53850880149</v>
      </c>
      <c r="E71" s="13">
        <v>0.6538566433995513</v>
      </c>
      <c r="F71" s="14">
        <v>0.34614335660044626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282</v>
      </c>
      <c r="D72" s="53">
        <v>378118.31735225202</v>
      </c>
      <c r="E72" s="13">
        <v>0.68024953473881178</v>
      </c>
      <c r="F72" s="14">
        <v>0.31975046526118917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382</v>
      </c>
      <c r="D73" s="53">
        <v>514314.31775704288</v>
      </c>
      <c r="E73" s="8">
        <v>0.81232727626599499</v>
      </c>
      <c r="F73" s="8">
        <v>0.18767272373400515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379</v>
      </c>
      <c r="D74" s="53">
        <v>507688.90763287962</v>
      </c>
      <c r="E74" s="8">
        <v>0.83068823135422465</v>
      </c>
      <c r="F74" s="8">
        <v>0.16931176864577543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8" display="Vissza" xr:uid="{DC3C8060-C967-415A-82DE-4810FA2762E7}"/>
  </hyperlink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F1755-C180-4153-8627-84A1B15E1A71}">
  <sheetPr codeName="Munka2"/>
  <dimension ref="A1:AR74"/>
  <sheetViews>
    <sheetView topLeftCell="A22" workbookViewId="0">
      <selection activeCell="J4" sqref="J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0" style="1" customWidth="1"/>
    <col min="6" max="6" width="13.5703125" style="1" customWidth="1"/>
    <col min="7" max="9" width="10" style="1" customWidth="1"/>
    <col min="10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74</v>
      </c>
      <c r="D1" s="65"/>
      <c r="E1" s="65"/>
      <c r="F1" s="65"/>
      <c r="G1" s="65"/>
      <c r="H1" s="65"/>
      <c r="I1" s="65"/>
      <c r="J1" s="65"/>
    </row>
    <row r="2" spans="1:44" ht="45" customHeight="1" x14ac:dyDescent="0.2">
      <c r="A2" s="67"/>
      <c r="B2" s="67"/>
      <c r="C2" s="66" t="s">
        <v>1</v>
      </c>
      <c r="D2" s="66"/>
      <c r="E2" s="4" t="s">
        <v>75</v>
      </c>
      <c r="F2" s="4" t="s">
        <v>76</v>
      </c>
      <c r="G2" s="4" t="s">
        <v>77</v>
      </c>
      <c r="H2" s="4" t="s">
        <v>78</v>
      </c>
      <c r="I2" s="4" t="s">
        <v>79</v>
      </c>
      <c r="J2" s="4" t="s">
        <v>114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2883</v>
      </c>
      <c r="D4" s="53">
        <v>3853141.6540179295</v>
      </c>
      <c r="E4" s="8">
        <v>0.47818266296134332</v>
      </c>
      <c r="F4" s="8">
        <v>0.29763831548394054</v>
      </c>
      <c r="G4" s="8">
        <v>0.27702704970192832</v>
      </c>
      <c r="H4" s="8">
        <v>6.9159062101101206E-3</v>
      </c>
      <c r="I4" s="8">
        <v>7.525459510584781E-3</v>
      </c>
      <c r="J4" s="8">
        <v>1.7445560214311596E-3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958</v>
      </c>
      <c r="D5" s="53">
        <v>1291448.5191156068</v>
      </c>
      <c r="E5" s="8">
        <v>0.45090836618022256</v>
      </c>
      <c r="F5" s="8">
        <v>0.24896100754488054</v>
      </c>
      <c r="G5" s="8">
        <v>0.2882048297737913</v>
      </c>
      <c r="H5" s="8">
        <v>9.13059704157867E-3</v>
      </c>
      <c r="I5" s="8">
        <v>5.7172297758272565E-3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879</v>
      </c>
      <c r="D6" s="53">
        <v>1100179.794822383</v>
      </c>
      <c r="E6" s="8">
        <v>0.47278273711689273</v>
      </c>
      <c r="F6" s="8">
        <v>0.32793998763681353</v>
      </c>
      <c r="G6" s="8">
        <v>0.27397761858081709</v>
      </c>
      <c r="H6" s="8">
        <v>4.4401787435029401E-3</v>
      </c>
      <c r="I6" s="8">
        <v>1.0027737093859044E-2</v>
      </c>
      <c r="J6" s="8">
        <v>3.0199076383475385E-3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630</v>
      </c>
      <c r="D7" s="53">
        <v>863435.85783353483</v>
      </c>
      <c r="E7" s="8">
        <v>0.50019250841856278</v>
      </c>
      <c r="F7" s="8">
        <v>0.3214642121512587</v>
      </c>
      <c r="G7" s="8">
        <v>0.25816473021246661</v>
      </c>
      <c r="H7" s="8">
        <v>7.3992794263278384E-3</v>
      </c>
      <c r="I7" s="8">
        <v>1.0659565723019042E-2</v>
      </c>
      <c r="J7" s="8">
        <v>1.3167724262347824E-3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0.5152349686578015</v>
      </c>
      <c r="F8" s="8">
        <v>0.31261098464258175</v>
      </c>
      <c r="G8" s="8">
        <v>0.28573126972020774</v>
      </c>
      <c r="H8" s="8">
        <v>5.989979984180863E-3</v>
      </c>
      <c r="I8" s="8">
        <v>2.3023581503340642E-3</v>
      </c>
      <c r="J8" s="8">
        <v>3.783174665075684E-3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2165</v>
      </c>
      <c r="D9" s="53">
        <v>2781346.1048393482</v>
      </c>
      <c r="E9" s="8">
        <v>0.46708379197366395</v>
      </c>
      <c r="F9" s="8">
        <v>0.29260608952639433</v>
      </c>
      <c r="G9" s="8">
        <v>0.27985148998650866</v>
      </c>
      <c r="H9" s="8">
        <v>7.2083549865382453E-3</v>
      </c>
      <c r="I9" s="8">
        <v>7.6356305544916063E-3</v>
      </c>
      <c r="J9" s="8">
        <v>1.554620687033933E-3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718</v>
      </c>
      <c r="D10" s="53">
        <v>1071795.5491785887</v>
      </c>
      <c r="E10" s="8">
        <v>0.50698461274864426</v>
      </c>
      <c r="F10" s="8">
        <v>0.31069711394267485</v>
      </c>
      <c r="G10" s="8">
        <v>0.26969753056939294</v>
      </c>
      <c r="H10" s="8">
        <v>6.1569916337183561E-3</v>
      </c>
      <c r="I10" s="8">
        <v>7.239561883867417E-3</v>
      </c>
      <c r="J10" s="8">
        <v>2.2374447098586652E-3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501</v>
      </c>
      <c r="D11" s="53">
        <v>694306.47425741982</v>
      </c>
      <c r="E11" s="8">
        <v>0.43344303424253078</v>
      </c>
      <c r="F11" s="8">
        <v>0.24961092109758259</v>
      </c>
      <c r="G11" s="8">
        <v>0.3021539404495997</v>
      </c>
      <c r="H11" s="8">
        <v>1.3606572992257055E-2</v>
      </c>
      <c r="I11" s="8">
        <v>6.6206695390876313E-3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784</v>
      </c>
      <c r="D12" s="53">
        <v>985841.91483289283</v>
      </c>
      <c r="E12" s="8">
        <v>0.4805853740387997</v>
      </c>
      <c r="F12" s="8">
        <v>0.33076132527352037</v>
      </c>
      <c r="G12" s="8">
        <v>0.27808538468273514</v>
      </c>
      <c r="H12" s="8">
        <v>5.0320047631260637E-3</v>
      </c>
      <c r="I12" s="8">
        <v>8.2520776954039896E-3</v>
      </c>
      <c r="J12" s="8">
        <v>2.0007305506797358E-3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692</v>
      </c>
      <c r="D13" s="53">
        <v>1043644.1221491094</v>
      </c>
      <c r="E13" s="8">
        <v>0.51153336392657733</v>
      </c>
      <c r="F13" s="8">
        <v>0.3054769596523671</v>
      </c>
      <c r="G13" s="8">
        <v>0.26876068214032822</v>
      </c>
      <c r="H13" s="8">
        <v>6.3230713317870939E-3</v>
      </c>
      <c r="I13" s="8">
        <v>7.4348430087008647E-3</v>
      </c>
      <c r="J13" s="8">
        <v>2.297797908947618E-3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197</v>
      </c>
      <c r="D14" s="53">
        <v>250674.33842819586</v>
      </c>
      <c r="E14" s="8">
        <v>0.45170607511651772</v>
      </c>
      <c r="F14" s="8">
        <v>0.32698999055514505</v>
      </c>
      <c r="G14" s="8">
        <v>0.2816238927099679</v>
      </c>
      <c r="H14" s="54">
        <v>0</v>
      </c>
      <c r="I14" s="8">
        <v>3.8605253449050607E-3</v>
      </c>
      <c r="J14" s="8">
        <v>9.3808331957014601E-3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457</v>
      </c>
      <c r="D15" s="53">
        <v>597142.04485819046</v>
      </c>
      <c r="E15" s="8">
        <v>0.47121558310424988</v>
      </c>
      <c r="F15" s="8">
        <v>0.24820534280608886</v>
      </c>
      <c r="G15" s="8">
        <v>0.27198597877218861</v>
      </c>
      <c r="H15" s="8">
        <v>3.9263092043111333E-3</v>
      </c>
      <c r="I15" s="8">
        <v>4.6667861131602754E-3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252</v>
      </c>
      <c r="D16" s="53">
        <v>281532.75949213008</v>
      </c>
      <c r="E16" s="8">
        <v>0.49482511344162783</v>
      </c>
      <c r="F16" s="8">
        <v>0.34975203482757977</v>
      </c>
      <c r="G16" s="8">
        <v>0.24859681237546793</v>
      </c>
      <c r="H16" s="8">
        <v>1.1709020402945467E-2</v>
      </c>
      <c r="I16" s="8">
        <v>1.6874926628275215E-2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327</v>
      </c>
      <c r="D17" s="53">
        <v>469864.78003340476</v>
      </c>
      <c r="E17" s="8">
        <v>0.47685696831276991</v>
      </c>
      <c r="F17" s="8">
        <v>0.32508857113654072</v>
      </c>
      <c r="G17" s="8">
        <v>0.24154273127272094</v>
      </c>
      <c r="H17" s="8">
        <v>2.0496843043539471E-2</v>
      </c>
      <c r="I17" s="8">
        <v>2.9306060473045198E-3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618</v>
      </c>
      <c r="D18" s="53">
        <v>870029.31906165287</v>
      </c>
      <c r="E18" s="13">
        <v>0.40792148354868446</v>
      </c>
      <c r="F18" s="8">
        <v>0.3240620200129643</v>
      </c>
      <c r="G18" s="8">
        <v>0.31341166105090945</v>
      </c>
      <c r="H18" s="8">
        <v>5.9508362215312137E-3</v>
      </c>
      <c r="I18" s="8">
        <v>1.4928362963620911E-2</v>
      </c>
      <c r="J18" s="8">
        <v>1.4495313255676085E-3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1189</v>
      </c>
      <c r="D19" s="53">
        <v>1537415.7606931911</v>
      </c>
      <c r="E19" s="8">
        <v>0.50102072472305859</v>
      </c>
      <c r="F19" s="8">
        <v>0.28513165991701062</v>
      </c>
      <c r="G19" s="8">
        <v>0.27583285758822751</v>
      </c>
      <c r="H19" s="8">
        <v>6.0569928937211229E-3</v>
      </c>
      <c r="I19" s="8">
        <v>7.3240176313067477E-3</v>
      </c>
      <c r="J19" s="8">
        <v>6.514157406537854E-4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712</v>
      </c>
      <c r="D20" s="53">
        <v>925287.34153019206</v>
      </c>
      <c r="E20" s="8">
        <v>0.51261984418685325</v>
      </c>
      <c r="F20" s="8">
        <v>0.27353189149542095</v>
      </c>
      <c r="G20" s="8">
        <v>0.26177579716553623</v>
      </c>
      <c r="H20" s="8">
        <v>2.7318036344956033E-3</v>
      </c>
      <c r="I20" s="8">
        <v>3.6437322622317287E-3</v>
      </c>
      <c r="J20" s="8">
        <v>4.8194649328959912E-3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37</v>
      </c>
      <c r="D21" s="53">
        <v>50544.4526994927</v>
      </c>
      <c r="E21" s="8">
        <v>0.37483401879182504</v>
      </c>
      <c r="F21" s="8">
        <v>0.40934181713861617</v>
      </c>
      <c r="G21" s="8">
        <v>0.29611744393639328</v>
      </c>
      <c r="H21" s="54">
        <v>0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2403</v>
      </c>
      <c r="D22" s="53">
        <v>3198801.9524613181</v>
      </c>
      <c r="E22" s="8">
        <v>0.49300994725003267</v>
      </c>
      <c r="F22" s="8">
        <v>0.29697766669808667</v>
      </c>
      <c r="G22" s="8">
        <v>0.26202992880391129</v>
      </c>
      <c r="H22" s="8">
        <v>7.2887121349932086E-3</v>
      </c>
      <c r="I22" s="8">
        <v>7.2144095168963874E-3</v>
      </c>
      <c r="J22" s="8">
        <v>1.7459889757254861E-3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480</v>
      </c>
      <c r="D23" s="53">
        <v>654339.70155660878</v>
      </c>
      <c r="E23" s="8">
        <v>0.40569807151820181</v>
      </c>
      <c r="F23" s="8">
        <v>0.30086795999588845</v>
      </c>
      <c r="G23" s="14">
        <v>0.35034190358555117</v>
      </c>
      <c r="H23" s="8">
        <v>5.0934089390928909E-3</v>
      </c>
      <c r="I23" s="8">
        <v>9.0460570301247947E-3</v>
      </c>
      <c r="J23" s="8">
        <v>1.7375508878842093E-3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578</v>
      </c>
      <c r="D24" s="53">
        <v>780780.72140543931</v>
      </c>
      <c r="E24" s="13">
        <v>0.35112529853983332</v>
      </c>
      <c r="F24" s="14">
        <v>0.37584360919137205</v>
      </c>
      <c r="G24" s="8">
        <v>0.32612285492111082</v>
      </c>
      <c r="H24" s="54">
        <v>0</v>
      </c>
      <c r="I24" s="8">
        <v>1.4667068718241673E-2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541</v>
      </c>
      <c r="D25" s="53">
        <v>849414.89404063695</v>
      </c>
      <c r="E25" s="14">
        <v>0.55591934006811838</v>
      </c>
      <c r="F25" s="8">
        <v>0.26762481509404551</v>
      </c>
      <c r="G25" s="8">
        <v>0.23178082338000394</v>
      </c>
      <c r="H25" s="8">
        <v>1.2560113166834279E-2</v>
      </c>
      <c r="I25" s="8">
        <v>4.201268935237687E-3</v>
      </c>
      <c r="J25" s="8">
        <v>2.6637531251937682E-3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1000</v>
      </c>
      <c r="D26" s="53">
        <v>1206716.5517341543</v>
      </c>
      <c r="E26" s="8">
        <v>0.49435925745028653</v>
      </c>
      <c r="F26" s="8">
        <v>0.29764153416335382</v>
      </c>
      <c r="G26" s="8">
        <v>0.26808700231707833</v>
      </c>
      <c r="H26" s="8">
        <v>1.0248840814539034E-2</v>
      </c>
      <c r="I26" s="8">
        <v>9.4832958096539056E-3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764</v>
      </c>
      <c r="D27" s="53">
        <v>1016229.4868377056</v>
      </c>
      <c r="E27" s="8">
        <v>0.49161731051045332</v>
      </c>
      <c r="F27" s="8">
        <v>0.26263524198569338</v>
      </c>
      <c r="G27" s="8">
        <v>0.28774103075991303</v>
      </c>
      <c r="H27" s="8">
        <v>3.5540921597914999E-3</v>
      </c>
      <c r="I27" s="8">
        <v>2.4921797861298667E-3</v>
      </c>
      <c r="J27" s="8">
        <v>4.3881721137948963E-3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633</v>
      </c>
      <c r="D28" s="53">
        <v>647670.44521637098</v>
      </c>
      <c r="E28" s="8">
        <v>0.42596211267961559</v>
      </c>
      <c r="F28" s="8">
        <v>0.30145319981886609</v>
      </c>
      <c r="G28" s="8">
        <v>0.29967119274997978</v>
      </c>
      <c r="H28" s="8">
        <v>1.1064793109883423E-2</v>
      </c>
      <c r="I28" s="8">
        <v>1.2338394071825026E-3</v>
      </c>
      <c r="J28" s="8">
        <v>3.3144546029172748E-3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910</v>
      </c>
      <c r="D29" s="53">
        <v>895659.68211457867</v>
      </c>
      <c r="E29" s="8">
        <v>0.5117743592237507</v>
      </c>
      <c r="F29" s="8">
        <v>0.26733264194401979</v>
      </c>
      <c r="G29" s="8">
        <v>0.27424012143823118</v>
      </c>
      <c r="H29" s="8">
        <v>4.0162814015951209E-3</v>
      </c>
      <c r="I29" s="8">
        <v>7.0545699594854426E-3</v>
      </c>
      <c r="J29" s="8">
        <v>5.1083545201245388E-3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989</v>
      </c>
      <c r="D30" s="53">
        <v>1256696.9453326468</v>
      </c>
      <c r="E30" s="8">
        <v>0.48365262542517845</v>
      </c>
      <c r="F30" s="8">
        <v>0.31709595997148449</v>
      </c>
      <c r="G30" s="8">
        <v>0.24874899844198167</v>
      </c>
      <c r="H30" s="8">
        <v>7.4528119399421937E-3</v>
      </c>
      <c r="I30" s="8">
        <v>8.934869122701727E-3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351</v>
      </c>
      <c r="D31" s="53">
        <v>1053114.5813543382</v>
      </c>
      <c r="E31" s="8">
        <v>0.47520187993864854</v>
      </c>
      <c r="F31" s="8">
        <v>0.29784761816231875</v>
      </c>
      <c r="G31" s="8">
        <v>0.29921564923831118</v>
      </c>
      <c r="H31" s="8">
        <v>6.1897153516467015E-3</v>
      </c>
      <c r="I31" s="8">
        <v>1.0113451808038911E-2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1895</v>
      </c>
      <c r="D32" s="53">
        <v>2614483.6945606158</v>
      </c>
      <c r="E32" s="8">
        <v>0.48392320307883097</v>
      </c>
      <c r="F32" s="8">
        <v>0.30033502529198902</v>
      </c>
      <c r="G32" s="8">
        <v>0.28222258536956807</v>
      </c>
      <c r="H32" s="8">
        <v>6.1248533754294596E-3</v>
      </c>
      <c r="I32" s="8">
        <v>8.0094560756477744E-3</v>
      </c>
      <c r="J32" s="8">
        <v>1.6716445116101472E-3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988</v>
      </c>
      <c r="D33" s="53">
        <v>1238657.9594573213</v>
      </c>
      <c r="E33" s="8">
        <v>0.46606588090657575</v>
      </c>
      <c r="F33" s="8">
        <v>0.29194626485101527</v>
      </c>
      <c r="G33" s="8">
        <v>0.26606062980865386</v>
      </c>
      <c r="H33" s="8">
        <v>8.58561229968678E-3</v>
      </c>
      <c r="I33" s="8">
        <v>6.503869072385848E-3</v>
      </c>
      <c r="J33" s="8">
        <v>1.8984531906354291E-3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845</v>
      </c>
      <c r="D34" s="53">
        <v>1044975.5338002001</v>
      </c>
      <c r="E34" s="8">
        <v>0.49517418412756015</v>
      </c>
      <c r="F34" s="8">
        <v>0.31304127073429028</v>
      </c>
      <c r="G34" s="8">
        <v>0.26632870682298998</v>
      </c>
      <c r="H34" s="8">
        <v>3.8495196532429871E-3</v>
      </c>
      <c r="I34" s="8">
        <v>3.7550821736235178E-3</v>
      </c>
      <c r="J34" s="8">
        <v>3.1422963615206382E-3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576</v>
      </c>
      <c r="D35" s="53">
        <v>763510.01793748257</v>
      </c>
      <c r="E35" s="8">
        <v>0.48565891983124887</v>
      </c>
      <c r="F35" s="8">
        <v>0.31651986922514352</v>
      </c>
      <c r="G35" s="8">
        <v>0.25760528385348663</v>
      </c>
      <c r="H35" s="8">
        <v>1.2397188953670243E-2</v>
      </c>
      <c r="I35" s="8">
        <v>3.1343718205169898E-3</v>
      </c>
      <c r="J35" s="8">
        <v>1.5399497714450874E-3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712</v>
      </c>
      <c r="D36" s="53">
        <v>950805.62248170818</v>
      </c>
      <c r="E36" s="8">
        <v>0.47139924841712394</v>
      </c>
      <c r="F36" s="8">
        <v>0.30022191270398346</v>
      </c>
      <c r="G36" s="8">
        <v>0.27079924690140128</v>
      </c>
      <c r="H36" s="8">
        <v>6.0379755320699004E-3</v>
      </c>
      <c r="I36" s="8">
        <v>1.6990608307399575E-2</v>
      </c>
      <c r="J36" s="8">
        <v>1.0533139505746088E-3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750</v>
      </c>
      <c r="D37" s="53">
        <v>1093850.4797985475</v>
      </c>
      <c r="E37" s="8">
        <v>0.46262824072215397</v>
      </c>
      <c r="F37" s="8">
        <v>0.26749848724197822</v>
      </c>
      <c r="G37" s="8">
        <v>0.30621719027428773</v>
      </c>
      <c r="H37" s="8">
        <v>6.782456589140777E-3</v>
      </c>
      <c r="I37" s="8">
        <v>5.964985557486621E-3</v>
      </c>
      <c r="J37" s="8">
        <v>1.1529315710264007E-3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284</v>
      </c>
      <c r="D38" s="53">
        <v>341150.62264600559</v>
      </c>
      <c r="E38" s="8">
        <v>0.48848862274899313</v>
      </c>
      <c r="F38" s="8">
        <v>0.30107469759453903</v>
      </c>
      <c r="G38" s="8">
        <v>0.28578790609103338</v>
      </c>
      <c r="H38" s="8">
        <v>6.0057546031625419E-3</v>
      </c>
      <c r="I38" s="54">
        <v>0</v>
      </c>
      <c r="J38" s="8">
        <v>6.1786659621806059E-3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316</v>
      </c>
      <c r="D39" s="53">
        <v>401434.76593441196</v>
      </c>
      <c r="E39" s="8">
        <v>0.51276463110898729</v>
      </c>
      <c r="F39" s="8">
        <v>0.32279216318636095</v>
      </c>
      <c r="G39" s="8">
        <v>0.25662689880258471</v>
      </c>
      <c r="H39" s="54">
        <v>0</v>
      </c>
      <c r="I39" s="8">
        <v>4.8141635479816347E-3</v>
      </c>
      <c r="J39" s="8">
        <v>2.9289119363691647E-3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249</v>
      </c>
      <c r="D40" s="53">
        <v>306812.06950959354</v>
      </c>
      <c r="E40" s="8">
        <v>0.47975690796044468</v>
      </c>
      <c r="F40" s="8">
        <v>0.31222190545441625</v>
      </c>
      <c r="G40" s="8">
        <v>0.25751392034736686</v>
      </c>
      <c r="H40" s="8">
        <v>6.4332114944135833E-3</v>
      </c>
      <c r="I40" s="8">
        <v>6.4906063994643395E-3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275</v>
      </c>
      <c r="D41" s="53">
        <v>367632.37775964726</v>
      </c>
      <c r="E41" s="8">
        <v>0.47826370350924097</v>
      </c>
      <c r="F41" s="8">
        <v>0.28784368257264575</v>
      </c>
      <c r="G41" s="8">
        <v>0.2612312109209024</v>
      </c>
      <c r="H41" s="8">
        <v>1.3789142001382893E-2</v>
      </c>
      <c r="I41" s="8">
        <v>6.5095579978275385E-3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297</v>
      </c>
      <c r="D42" s="53">
        <v>391455.71588802128</v>
      </c>
      <c r="E42" s="8">
        <v>0.49236777077658211</v>
      </c>
      <c r="F42" s="8">
        <v>0.34456167355546635</v>
      </c>
      <c r="G42" s="8">
        <v>0.25400085433098679</v>
      </c>
      <c r="H42" s="8">
        <v>1.1229987762944897E-2</v>
      </c>
      <c r="I42" s="54">
        <v>0</v>
      </c>
      <c r="J42" s="8">
        <v>3.0035762153877901E-3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317</v>
      </c>
      <c r="D43" s="53">
        <v>425202.69242168462</v>
      </c>
      <c r="E43" s="8">
        <v>0.49181111218959578</v>
      </c>
      <c r="F43" s="8">
        <v>0.27759465776085468</v>
      </c>
      <c r="G43" s="8">
        <v>0.26951450196717897</v>
      </c>
      <c r="H43" s="8">
        <v>4.8876118871774878E-3</v>
      </c>
      <c r="I43" s="8">
        <v>2.1798076056605428E-2</v>
      </c>
      <c r="J43" s="8">
        <v>2.3553398045079816E-3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249</v>
      </c>
      <c r="D44" s="53">
        <v>333708.55670415185</v>
      </c>
      <c r="E44" s="8">
        <v>0.48293521773659781</v>
      </c>
      <c r="F44" s="8">
        <v>0.27753422704641756</v>
      </c>
      <c r="G44" s="8">
        <v>0.276880323513856</v>
      </c>
      <c r="H44" s="8">
        <v>6.3832970234145824E-3</v>
      </c>
      <c r="I44" s="54">
        <v>0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296</v>
      </c>
      <c r="D45" s="53">
        <v>384436.02394626074</v>
      </c>
      <c r="E45" s="8">
        <v>0.42583512651045757</v>
      </c>
      <c r="F45" s="8">
        <v>0.33212097412518043</v>
      </c>
      <c r="G45" s="8">
        <v>0.28670114133753877</v>
      </c>
      <c r="H45" s="8">
        <v>7.0263074204550031E-3</v>
      </c>
      <c r="I45" s="8">
        <v>2.6180114439645189E-2</v>
      </c>
      <c r="J45" s="8">
        <v>3.2804801672759263E-3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307</v>
      </c>
      <c r="D46" s="53">
        <v>420175.31673331634</v>
      </c>
      <c r="E46" s="8">
        <v>0.51093688198992759</v>
      </c>
      <c r="F46" s="8">
        <v>0.23421409866150722</v>
      </c>
      <c r="G46" s="8">
        <v>0.29724669981215995</v>
      </c>
      <c r="H46" s="8">
        <v>8.7760987263332448E-3</v>
      </c>
      <c r="I46" s="8">
        <v>1.9964827051812779E-3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293</v>
      </c>
      <c r="D47" s="53">
        <v>481133.51247484062</v>
      </c>
      <c r="E47" s="8">
        <v>0.42729662538337687</v>
      </c>
      <c r="F47" s="8">
        <v>0.29371522761630403</v>
      </c>
      <c r="G47" s="8">
        <v>0.31243649636384641</v>
      </c>
      <c r="H47" s="8">
        <v>5.3267587721320449E-3</v>
      </c>
      <c r="I47" s="8">
        <v>5.2116838124438526E-3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968</v>
      </c>
      <c r="D48" s="53">
        <v>1235316.5686254606</v>
      </c>
      <c r="E48" s="13">
        <v>0.4021004268258177</v>
      </c>
      <c r="F48" s="8">
        <v>0.28531944942489967</v>
      </c>
      <c r="G48" s="14">
        <v>0.33898880904380524</v>
      </c>
      <c r="H48" s="8">
        <v>4.0293470341734366E-3</v>
      </c>
      <c r="I48" s="8">
        <v>1.2460737733476531E-2</v>
      </c>
      <c r="J48" s="8">
        <v>2.6581225421368308E-3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1915</v>
      </c>
      <c r="D49" s="53">
        <v>2617825.0853924775</v>
      </c>
      <c r="E49" s="8">
        <v>0.51408485039194241</v>
      </c>
      <c r="F49" s="8">
        <v>0.30345142325585539</v>
      </c>
      <c r="G49" s="8">
        <v>0.2477881260002206</v>
      </c>
      <c r="H49" s="8">
        <v>8.2780347939676556E-3</v>
      </c>
      <c r="I49" s="8">
        <v>5.1965678693769715E-3</v>
      </c>
      <c r="J49" s="8">
        <v>1.3134562257012823E-3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680</v>
      </c>
      <c r="D50" s="53">
        <v>794914.1373306805</v>
      </c>
      <c r="E50" s="8">
        <v>0.41486079396324876</v>
      </c>
      <c r="F50" s="8">
        <v>0.27335082594180082</v>
      </c>
      <c r="G50" s="8">
        <v>0.31765717247199793</v>
      </c>
      <c r="H50" s="8">
        <v>3.420488647080981E-3</v>
      </c>
      <c r="I50" s="8">
        <v>8.1600773176748916E-3</v>
      </c>
      <c r="J50" s="8">
        <v>2.7005108948362751E-3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2203</v>
      </c>
      <c r="D51" s="53">
        <v>3058227.5166872507</v>
      </c>
      <c r="E51" s="8">
        <v>0.49464168983038009</v>
      </c>
      <c r="F51" s="8">
        <v>0.30395127574996789</v>
      </c>
      <c r="G51" s="8">
        <v>0.26646620724819381</v>
      </c>
      <c r="H51" s="8">
        <v>7.8244575921000425E-3</v>
      </c>
      <c r="I51" s="8">
        <v>7.3605055743896789E-3</v>
      </c>
      <c r="J51" s="8">
        <v>1.4960780912008293E-3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574</v>
      </c>
      <c r="D52" s="53">
        <v>681650.24737421179</v>
      </c>
      <c r="E52" s="8">
        <v>0.43266444796669185</v>
      </c>
      <c r="F52" s="8">
        <v>0.26348860161218401</v>
      </c>
      <c r="G52" s="8">
        <v>0.29469881280029459</v>
      </c>
      <c r="H52" s="8">
        <v>3.4395414892599134E-3</v>
      </c>
      <c r="I52" s="8">
        <v>8.8970448339877016E-3</v>
      </c>
      <c r="J52" s="8">
        <v>4.874114516554692E-3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0.48796591586442156</v>
      </c>
      <c r="F53" s="8">
        <v>0.30497813070767987</v>
      </c>
      <c r="G53" s="8">
        <v>0.27322884874754272</v>
      </c>
      <c r="H53" s="8">
        <v>7.6630830326506142E-3</v>
      </c>
      <c r="I53" s="8">
        <v>7.230663985352109E-3</v>
      </c>
      <c r="J53" s="8">
        <v>1.0719184358762349E-3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2724</v>
      </c>
      <c r="D54" s="53">
        <v>3625046.5029931627</v>
      </c>
      <c r="E54" s="8">
        <v>0.47408960643227582</v>
      </c>
      <c r="F54" s="8">
        <v>0.2988053667888429</v>
      </c>
      <c r="G54" s="8">
        <v>0.27561084700282873</v>
      </c>
      <c r="H54" s="8">
        <v>6.9283005774016127E-3</v>
      </c>
      <c r="I54" s="8">
        <v>7.6972158657649496E-3</v>
      </c>
      <c r="J54" s="8">
        <v>1.8543269633627855E-3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159</v>
      </c>
      <c r="D55" s="53">
        <v>228095.15102476627</v>
      </c>
      <c r="E55" s="8">
        <v>0.54323235906663025</v>
      </c>
      <c r="F55" s="8">
        <v>0.27909072588091083</v>
      </c>
      <c r="G55" s="8">
        <v>0.29953432624347637</v>
      </c>
      <c r="H55" s="8">
        <v>6.7189263198977603E-3</v>
      </c>
      <c r="I55" s="8">
        <v>4.7957882663016531E-3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156</v>
      </c>
      <c r="D56" s="53">
        <v>203785.9684583933</v>
      </c>
      <c r="E56" s="8">
        <v>0.44214994841985539</v>
      </c>
      <c r="F56" s="8">
        <v>0.27779490059818046</v>
      </c>
      <c r="G56" s="8">
        <v>0.26670046109988604</v>
      </c>
      <c r="H56" s="8">
        <v>1.1505033073396176E-2</v>
      </c>
      <c r="I56" s="8">
        <v>1.7804937835369371E-2</v>
      </c>
      <c r="J56" s="8">
        <v>5.7696174398725372E-3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0.49838921108056894</v>
      </c>
      <c r="F57" s="8">
        <v>0.30581864705591522</v>
      </c>
      <c r="G57" s="8">
        <v>0.26644948325955109</v>
      </c>
      <c r="H57" s="8">
        <v>7.5616917844044621E-3</v>
      </c>
      <c r="I57" s="8">
        <v>6.6148505286163549E-3</v>
      </c>
      <c r="J57" s="8">
        <v>1.190979058623163E-3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0.39412361899924719</v>
      </c>
      <c r="F58" s="8">
        <v>0.29741085154734354</v>
      </c>
      <c r="G58" s="8">
        <v>0.33426436731329867</v>
      </c>
      <c r="H58" s="8">
        <v>8.575921767439959E-3</v>
      </c>
      <c r="I58" s="8">
        <v>1.2774913478644239E-2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418</v>
      </c>
      <c r="D59" s="53">
        <v>477864.27891581703</v>
      </c>
      <c r="E59" s="8">
        <v>0.42861934147631869</v>
      </c>
      <c r="F59" s="8">
        <v>0.25738765805446312</v>
      </c>
      <c r="G59" s="8">
        <v>0.30663875363339427</v>
      </c>
      <c r="H59" s="54">
        <v>0</v>
      </c>
      <c r="I59" s="8">
        <v>5.0982599439999545E-3</v>
      </c>
      <c r="J59" s="8">
        <v>4.4922258955854086E-3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417</v>
      </c>
      <c r="D60" s="53">
        <v>476948.99299726903</v>
      </c>
      <c r="E60" s="8">
        <v>0.42944188068581618</v>
      </c>
      <c r="F60" s="8">
        <v>0.25596255258301365</v>
      </c>
      <c r="G60" s="8">
        <v>0.30722720677493043</v>
      </c>
      <c r="H60" s="54">
        <v>0</v>
      </c>
      <c r="I60" s="8">
        <v>5.1080437271808672E-3</v>
      </c>
      <c r="J60" s="8">
        <v>4.5008466729966942E-3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2466</v>
      </c>
      <c r="D61" s="53">
        <v>3376192.661020657</v>
      </c>
      <c r="E61" s="8">
        <v>0.48506819034625992</v>
      </c>
      <c r="F61" s="8">
        <v>0.30352577960217086</v>
      </c>
      <c r="G61" s="8">
        <v>0.27276072489451275</v>
      </c>
      <c r="H61" s="8">
        <v>7.8929045137491154E-3</v>
      </c>
      <c r="I61" s="8">
        <v>7.8669637253358619E-3</v>
      </c>
      <c r="J61" s="8">
        <v>1.3551795306136769E-3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2152</v>
      </c>
      <c r="D62" s="53">
        <v>2820024.3919898346</v>
      </c>
      <c r="E62" s="8">
        <v>0.4598228452972713</v>
      </c>
      <c r="F62" s="8">
        <v>0.30101669414446308</v>
      </c>
      <c r="G62" s="8">
        <v>0.29060607420738876</v>
      </c>
      <c r="H62" s="8">
        <v>6.6133766449009927E-3</v>
      </c>
      <c r="I62" s="8">
        <v>7.7661205684343574E-3</v>
      </c>
      <c r="J62" s="8">
        <v>1.1643951829159542E-3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731</v>
      </c>
      <c r="D63" s="53">
        <v>1033117.2620281038</v>
      </c>
      <c r="E63" s="8">
        <v>0.52829811020837369</v>
      </c>
      <c r="F63" s="8">
        <v>0.28841660312057221</v>
      </c>
      <c r="G63" s="8">
        <v>0.23996138278077381</v>
      </c>
      <c r="H63" s="8">
        <v>7.7416989681489959E-3</v>
      </c>
      <c r="I63" s="8">
        <v>6.8685446778912872E-3</v>
      </c>
      <c r="J63" s="8">
        <v>3.3281784968492824E-3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380</v>
      </c>
      <c r="D64" s="53">
        <v>502052.08670791326</v>
      </c>
      <c r="E64" s="8">
        <v>0.41517572129071145</v>
      </c>
      <c r="F64" s="8">
        <v>0.30251821592904637</v>
      </c>
      <c r="G64" s="8">
        <v>0.32363576257894699</v>
      </c>
      <c r="H64" s="8">
        <v>5.3802498968903382E-3</v>
      </c>
      <c r="I64" s="8">
        <v>1.5022573854034655E-2</v>
      </c>
      <c r="J64" s="8">
        <v>1.9338774529720872E-3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2503</v>
      </c>
      <c r="D65" s="53">
        <v>3351089.567310018</v>
      </c>
      <c r="E65" s="8">
        <v>0.4876222096841169</v>
      </c>
      <c r="F65" s="8">
        <v>0.29690722067069203</v>
      </c>
      <c r="G65" s="8">
        <v>0.27004424572469504</v>
      </c>
      <c r="H65" s="8">
        <v>7.1459745031331092E-3</v>
      </c>
      <c r="I65" s="8">
        <v>6.4022600780377602E-3</v>
      </c>
      <c r="J65" s="8">
        <v>1.7161923451239477E-3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2083</v>
      </c>
      <c r="D66" s="53">
        <v>2660241.9950079108</v>
      </c>
      <c r="E66" s="8">
        <v>0.47641518990508996</v>
      </c>
      <c r="F66" s="8">
        <v>0.29558055743320155</v>
      </c>
      <c r="G66" s="8">
        <v>0.26617388208428616</v>
      </c>
      <c r="H66" s="8">
        <v>7.6802034959100865E-3</v>
      </c>
      <c r="I66" s="8">
        <v>9.2447244725441975E-3</v>
      </c>
      <c r="J66" s="8">
        <v>2.1503775439355951E-3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800</v>
      </c>
      <c r="D67" s="53">
        <v>1192899.659010024</v>
      </c>
      <c r="E67" s="8">
        <v>0.4821242401206412</v>
      </c>
      <c r="F67" s="8">
        <v>0.30222724661556899</v>
      </c>
      <c r="G67" s="8">
        <v>0.3012303027226152</v>
      </c>
      <c r="H67" s="8">
        <v>5.2114747258702708E-3</v>
      </c>
      <c r="I67" s="8">
        <v>3.6913894630287297E-3</v>
      </c>
      <c r="J67" s="8">
        <v>8.3954825444068843E-4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939</v>
      </c>
      <c r="D68" s="53">
        <v>1265309.8723355883</v>
      </c>
      <c r="E68" s="13">
        <v>0.3502340062235495</v>
      </c>
      <c r="F68" s="14">
        <v>0.35711272558421348</v>
      </c>
      <c r="G68" s="14">
        <v>0.34324612964769619</v>
      </c>
      <c r="H68" s="8">
        <v>4.0656663461294765E-3</v>
      </c>
      <c r="I68" s="8">
        <v>1.0979448975873779E-2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319</v>
      </c>
      <c r="D69" s="53">
        <v>423723.66878645762</v>
      </c>
      <c r="E69" s="8">
        <v>0.45799479864888709</v>
      </c>
      <c r="F69" s="8">
        <v>0.30898959467115783</v>
      </c>
      <c r="G69" s="8">
        <v>0.26554284863708627</v>
      </c>
      <c r="H69" s="8">
        <v>9.6113319307909954E-3</v>
      </c>
      <c r="I69" s="8">
        <v>5.2294962071145357E-3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302</v>
      </c>
      <c r="D70" s="53">
        <v>390641.14972162555</v>
      </c>
      <c r="E70" s="14">
        <v>0.57411778570480365</v>
      </c>
      <c r="F70" s="8">
        <v>0.23776384041510618</v>
      </c>
      <c r="G70" s="8">
        <v>0.26520530080502752</v>
      </c>
      <c r="H70" s="8">
        <v>4.824904948447381E-3</v>
      </c>
      <c r="I70" s="8">
        <v>1.8623194493042488E-2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257</v>
      </c>
      <c r="D71" s="53">
        <v>347854.28767084918</v>
      </c>
      <c r="E71" s="14">
        <v>0.59292893463734009</v>
      </c>
      <c r="F71" s="8">
        <v>0.24094872834233816</v>
      </c>
      <c r="G71" s="8">
        <v>0.24445013606895982</v>
      </c>
      <c r="H71" s="8">
        <v>4.607097121077491E-3</v>
      </c>
      <c r="I71" s="54">
        <v>0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297</v>
      </c>
      <c r="D72" s="53">
        <v>395034.63103708607</v>
      </c>
      <c r="E72" s="8">
        <v>0.46874913815634239</v>
      </c>
      <c r="F72" s="8">
        <v>0.24719246102792611</v>
      </c>
      <c r="G72" s="8">
        <v>0.3184480061956001</v>
      </c>
      <c r="H72" s="8">
        <v>8.519968227911635E-3</v>
      </c>
      <c r="I72" s="8">
        <v>3.8891500858520456E-3</v>
      </c>
      <c r="J72" s="8">
        <v>1.1288604960152639E-2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385</v>
      </c>
      <c r="D73" s="53">
        <v>517379.47775761306</v>
      </c>
      <c r="E73" s="8">
        <v>0.54836481446870544</v>
      </c>
      <c r="F73" s="8">
        <v>0.28272177969592199</v>
      </c>
      <c r="G73" s="8">
        <v>0.23008722537641246</v>
      </c>
      <c r="H73" s="8">
        <v>1.5547534479849259E-2</v>
      </c>
      <c r="I73" s="54">
        <v>0</v>
      </c>
      <c r="J73" s="8">
        <v>4.3732534355506447E-3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384</v>
      </c>
      <c r="D74" s="53">
        <v>513198.56670871639</v>
      </c>
      <c r="E74" s="14">
        <v>0.59601882469048406</v>
      </c>
      <c r="F74" s="8">
        <v>0.27949943945037087</v>
      </c>
      <c r="G74" s="13">
        <v>0.16976163401668662</v>
      </c>
      <c r="H74" s="8">
        <v>4.9377125857600988E-3</v>
      </c>
      <c r="I74" s="8">
        <v>7.9444101993143453E-3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" display="Vissza" xr:uid="{E49D289F-5CBB-4034-8CAF-318EAF88E031}"/>
  </hyperlinks>
  <pageMargins left="0.75" right="0.75" top="1" bottom="1" header="0.5" footer="0.5"/>
  <pageSetup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DE780-DFD2-427A-8BBA-0B9CD692E6E6}">
  <sheetPr codeName="Munka2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3.5703125" style="1" customWidth="1"/>
    <col min="6" max="6" width="10" style="1" customWidth="1"/>
    <col min="7" max="7" width="11" style="1" customWidth="1"/>
    <col min="8" max="9" width="12" style="1" customWidth="1"/>
    <col min="10" max="13" width="13.5703125" style="1" customWidth="1"/>
    <col min="14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169</v>
      </c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1:44" ht="45" customHeight="1" x14ac:dyDescent="0.2">
      <c r="A2" s="67"/>
      <c r="B2" s="67"/>
      <c r="C2" s="66" t="s">
        <v>1</v>
      </c>
      <c r="D2" s="66"/>
      <c r="E2" s="4" t="s">
        <v>446</v>
      </c>
      <c r="F2" s="4" t="s">
        <v>170</v>
      </c>
      <c r="G2" s="4" t="s">
        <v>171</v>
      </c>
      <c r="H2" s="4" t="s">
        <v>172</v>
      </c>
      <c r="I2" s="4" t="s">
        <v>173</v>
      </c>
      <c r="J2" s="4" t="s">
        <v>174</v>
      </c>
      <c r="K2" s="4" t="s">
        <v>175</v>
      </c>
      <c r="L2" s="4" t="s">
        <v>176</v>
      </c>
      <c r="M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1874</v>
      </c>
      <c r="D4" s="53">
        <v>2642241.6760443044</v>
      </c>
      <c r="E4" s="8">
        <v>9.3891171939319024E-3</v>
      </c>
      <c r="F4" s="8">
        <v>0.27446296435873141</v>
      </c>
      <c r="G4" s="8">
        <v>0.21264349072117372</v>
      </c>
      <c r="H4" s="8">
        <v>8.9414788315905408E-2</v>
      </c>
      <c r="I4" s="8">
        <v>6.4061401912803892E-2</v>
      </c>
      <c r="J4" s="8">
        <v>3.2371984963827379E-2</v>
      </c>
      <c r="K4" s="8">
        <v>0.21238686331194556</v>
      </c>
      <c r="L4" s="8">
        <v>5.5590588608200008E-2</v>
      </c>
      <c r="M4" s="8">
        <v>4.9678800613481011E-2</v>
      </c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513</v>
      </c>
      <c r="D5" s="53">
        <v>751399.87713801814</v>
      </c>
      <c r="E5" s="8">
        <v>1.5012735075476614E-2</v>
      </c>
      <c r="F5" s="8">
        <v>0.27341787685417634</v>
      </c>
      <c r="G5" s="8">
        <v>0.18731742566446599</v>
      </c>
      <c r="H5" s="8">
        <v>0.10929080789570261</v>
      </c>
      <c r="I5" s="8">
        <v>7.0778635657172656E-2</v>
      </c>
      <c r="J5" s="8">
        <v>3.8555579824722408E-2</v>
      </c>
      <c r="K5" s="8">
        <v>0.20760350966090033</v>
      </c>
      <c r="L5" s="8">
        <v>4.8197127251864799E-2</v>
      </c>
      <c r="M5" s="8">
        <v>4.9826302115517737E-2</v>
      </c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560</v>
      </c>
      <c r="D6" s="53">
        <v>729378.9537350476</v>
      </c>
      <c r="E6" s="8">
        <v>1.4236782594572544E-2</v>
      </c>
      <c r="F6" s="8">
        <v>0.27663446999354979</v>
      </c>
      <c r="G6" s="8">
        <v>0.23455104934129248</v>
      </c>
      <c r="H6" s="8">
        <v>6.4121012441376149E-2</v>
      </c>
      <c r="I6" s="8">
        <v>6.179272655441688E-2</v>
      </c>
      <c r="J6" s="8">
        <v>2.7922877331097381E-2</v>
      </c>
      <c r="K6" s="8">
        <v>0.20319909660532878</v>
      </c>
      <c r="L6" s="8">
        <v>6.663945115152671E-2</v>
      </c>
      <c r="M6" s="8">
        <v>5.0902533986838347E-2</v>
      </c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477</v>
      </c>
      <c r="D7" s="53">
        <v>686218.84542292589</v>
      </c>
      <c r="E7" s="8">
        <v>3.089400649750545E-3</v>
      </c>
      <c r="F7" s="8">
        <v>0.25799961647349079</v>
      </c>
      <c r="G7" s="8">
        <v>0.22114966827351967</v>
      </c>
      <c r="H7" s="8">
        <v>0.10335069020881466</v>
      </c>
      <c r="I7" s="8">
        <v>6.0618504804926879E-2</v>
      </c>
      <c r="J7" s="8">
        <v>2.8296528278341202E-2</v>
      </c>
      <c r="K7" s="8">
        <v>0.21280893615198734</v>
      </c>
      <c r="L7" s="8">
        <v>5.8190637303064771E-2</v>
      </c>
      <c r="M7" s="8">
        <v>5.4496017856104056E-2</v>
      </c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324</v>
      </c>
      <c r="D8" s="53">
        <v>475243.99974831461</v>
      </c>
      <c r="E8" s="8">
        <v>2.1541248707845476E-3</v>
      </c>
      <c r="F8" s="8">
        <v>0.29655453773521306</v>
      </c>
      <c r="G8" s="8">
        <v>0.20678121922770834</v>
      </c>
      <c r="H8" s="8">
        <v>7.6686233306346843E-2</v>
      </c>
      <c r="I8" s="8">
        <v>6.1894044359148331E-2</v>
      </c>
      <c r="J8" s="8">
        <v>3.5308136148254336E-2</v>
      </c>
      <c r="K8" s="8">
        <v>0.23344118631582902</v>
      </c>
      <c r="L8" s="8">
        <v>4.6568771893537052E-2</v>
      </c>
      <c r="M8" s="8">
        <v>4.0611746143178709E-2</v>
      </c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1292</v>
      </c>
      <c r="D9" s="53">
        <v>1751998.4689063509</v>
      </c>
      <c r="E9" s="8">
        <v>1.2949960977028184E-2</v>
      </c>
      <c r="F9" s="8">
        <v>0.28080096659778503</v>
      </c>
      <c r="G9" s="8">
        <v>0.20029563147744361</v>
      </c>
      <c r="H9" s="8">
        <v>9.4564382351042267E-2</v>
      </c>
      <c r="I9" s="8">
        <v>5.9387259188469092E-2</v>
      </c>
      <c r="J9" s="8">
        <v>3.1217356102459567E-2</v>
      </c>
      <c r="K9" s="8">
        <v>0.20884780877042455</v>
      </c>
      <c r="L9" s="8">
        <v>5.8625570634350643E-2</v>
      </c>
      <c r="M9" s="8">
        <v>5.3311063900999066E-2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582</v>
      </c>
      <c r="D10" s="53">
        <v>890243.20713795128</v>
      </c>
      <c r="E10" s="8">
        <v>2.3813772797394027E-3</v>
      </c>
      <c r="F10" s="8">
        <v>0.26198977711089377</v>
      </c>
      <c r="G10" s="8">
        <v>0.23694407545558174</v>
      </c>
      <c r="H10" s="8">
        <v>7.9280388196129148E-2</v>
      </c>
      <c r="I10" s="8">
        <v>7.3260113939837099E-2</v>
      </c>
      <c r="J10" s="8">
        <v>3.4644294351927091E-2</v>
      </c>
      <c r="K10" s="8">
        <v>0.21935172200270142</v>
      </c>
      <c r="L10" s="8">
        <v>4.9617744535546369E-2</v>
      </c>
      <c r="M10" s="8">
        <v>4.253050712764244E-2</v>
      </c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390</v>
      </c>
      <c r="D11" s="53">
        <v>565782.81524676771</v>
      </c>
      <c r="E11" s="8">
        <v>1.39574260671329E-2</v>
      </c>
      <c r="F11" s="8">
        <v>0.21519701123444629</v>
      </c>
      <c r="G11" s="8">
        <v>0.18841192823469857</v>
      </c>
      <c r="H11" s="8">
        <v>0.13574085421244844</v>
      </c>
      <c r="I11" s="8">
        <v>7.1267407321068441E-2</v>
      </c>
      <c r="J11" s="8">
        <v>5.1204556169925093E-2</v>
      </c>
      <c r="K11" s="8">
        <v>0.23356879394916358</v>
      </c>
      <c r="L11" s="8">
        <v>6.4009217882768712E-2</v>
      </c>
      <c r="M11" s="8">
        <v>2.6642804928348009E-2</v>
      </c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607</v>
      </c>
      <c r="D12" s="53">
        <v>788920.65923503623</v>
      </c>
      <c r="E12" s="8">
        <v>2.1243267016421859E-3</v>
      </c>
      <c r="F12" s="8">
        <v>0.27872095278239795</v>
      </c>
      <c r="G12" s="8">
        <v>0.2099369333539588</v>
      </c>
      <c r="H12" s="8">
        <v>8.68284952615241E-2</v>
      </c>
      <c r="I12" s="8">
        <v>5.3405883451318227E-2</v>
      </c>
      <c r="J12" s="8">
        <v>3.0347483929360059E-2</v>
      </c>
      <c r="K12" s="8">
        <v>0.22417209661896453</v>
      </c>
      <c r="L12" s="8">
        <v>7.0704762454754808E-2</v>
      </c>
      <c r="M12" s="8">
        <v>4.3759065446078375E-2</v>
      </c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566</v>
      </c>
      <c r="D13" s="53">
        <v>872916.25074983877</v>
      </c>
      <c r="E13" s="8">
        <v>2.4286464424273951E-3</v>
      </c>
      <c r="F13" s="8">
        <v>0.26234069211567673</v>
      </c>
      <c r="G13" s="8">
        <v>0.23892520424628938</v>
      </c>
      <c r="H13" s="8">
        <v>7.8545099699771762E-2</v>
      </c>
      <c r="I13" s="8">
        <v>7.1492661253998738E-2</v>
      </c>
      <c r="J13" s="8">
        <v>3.5331966481775889E-2</v>
      </c>
      <c r="K13" s="8">
        <v>0.22238199446462809</v>
      </c>
      <c r="L13" s="8">
        <v>4.7967550523490957E-2</v>
      </c>
      <c r="M13" s="8">
        <v>4.0586184771939558E-2</v>
      </c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43</v>
      </c>
      <c r="D14" s="53">
        <v>64085.564799779924</v>
      </c>
      <c r="E14" s="8">
        <v>8.7697239123091894E-2</v>
      </c>
      <c r="F14" s="8">
        <v>0.36770898383988782</v>
      </c>
      <c r="G14" s="8">
        <v>0.14244158616342595</v>
      </c>
      <c r="H14" s="8">
        <v>7.1625986948740658E-2</v>
      </c>
      <c r="I14" s="8">
        <v>6.8638003859344141E-2</v>
      </c>
      <c r="J14" s="54">
        <v>0</v>
      </c>
      <c r="K14" s="8">
        <v>4.6694986608377918E-2</v>
      </c>
      <c r="L14" s="8">
        <v>4.6119777109316515E-2</v>
      </c>
      <c r="M14" s="8">
        <v>0.16907343634781483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123</v>
      </c>
      <c r="D15" s="53">
        <v>185617.06189124993</v>
      </c>
      <c r="E15" s="8">
        <v>1.8229442072195498E-2</v>
      </c>
      <c r="F15" s="14">
        <v>0.45088197913446154</v>
      </c>
      <c r="G15" s="8">
        <v>0.18398125204350954</v>
      </c>
      <c r="H15" s="8">
        <v>2.8667930257096498E-2</v>
      </c>
      <c r="I15" s="8">
        <v>6.9288801666729516E-2</v>
      </c>
      <c r="J15" s="54">
        <v>0</v>
      </c>
      <c r="K15" s="8">
        <v>0.1284582441685331</v>
      </c>
      <c r="L15" s="54">
        <v>0</v>
      </c>
      <c r="M15" s="8">
        <v>0.1204923506574743</v>
      </c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145</v>
      </c>
      <c r="D16" s="53">
        <v>164919.32412163445</v>
      </c>
      <c r="E16" s="8">
        <v>2.4931536752019739E-2</v>
      </c>
      <c r="F16" s="8">
        <v>0.28678455379237389</v>
      </c>
      <c r="G16" s="8">
        <v>0.22915128978522034</v>
      </c>
      <c r="H16" s="8">
        <v>7.5673976288295627E-2</v>
      </c>
      <c r="I16" s="8">
        <v>4.3317131085875593E-2</v>
      </c>
      <c r="J16" s="8">
        <v>1.0795248727453757E-2</v>
      </c>
      <c r="K16" s="8">
        <v>0.18928552200661225</v>
      </c>
      <c r="L16" s="8">
        <v>6.1004011764997708E-2</v>
      </c>
      <c r="M16" s="8">
        <v>7.905672979715142E-2</v>
      </c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206</v>
      </c>
      <c r="D17" s="53">
        <v>315024.2239138927</v>
      </c>
      <c r="E17" s="8">
        <v>2.84123875984505E-3</v>
      </c>
      <c r="F17" s="8">
        <v>0.28268622591684811</v>
      </c>
      <c r="G17" s="8">
        <v>0.18362065541206682</v>
      </c>
      <c r="H17" s="8">
        <v>7.9132978488143532E-2</v>
      </c>
      <c r="I17" s="8">
        <v>3.6424883774722146E-2</v>
      </c>
      <c r="J17" s="8">
        <v>2.6463306783884418E-2</v>
      </c>
      <c r="K17" s="8">
        <v>0.28150074061017821</v>
      </c>
      <c r="L17" s="8">
        <v>6.1919863211891177E-2</v>
      </c>
      <c r="M17" s="8">
        <v>4.5410107042421231E-2</v>
      </c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421</v>
      </c>
      <c r="D18" s="53">
        <v>630222.03760342172</v>
      </c>
      <c r="E18" s="8">
        <v>8.6996925994476636E-3</v>
      </c>
      <c r="F18" s="8">
        <v>0.23065604556215066</v>
      </c>
      <c r="G18" s="8">
        <v>0.2271133916302141</v>
      </c>
      <c r="H18" s="8">
        <v>0.10337255732089271</v>
      </c>
      <c r="I18" s="8">
        <v>7.6891130633713889E-2</v>
      </c>
      <c r="J18" s="8">
        <v>2.8306209229871534E-2</v>
      </c>
      <c r="K18" s="8">
        <v>0.21092563480803717</v>
      </c>
      <c r="L18" s="8">
        <v>6.9080528156647919E-2</v>
      </c>
      <c r="M18" s="8">
        <v>4.4954810059023548E-2</v>
      </c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800</v>
      </c>
      <c r="D19" s="53">
        <v>1092291.8506408201</v>
      </c>
      <c r="E19" s="8">
        <v>8.9775500612709596E-3</v>
      </c>
      <c r="F19" s="8">
        <v>0.29337830070160892</v>
      </c>
      <c r="G19" s="8">
        <v>0.20791449907959841</v>
      </c>
      <c r="H19" s="8">
        <v>8.6259220137380965E-2</v>
      </c>
      <c r="I19" s="8">
        <v>6.7972073620403556E-2</v>
      </c>
      <c r="J19" s="8">
        <v>3.3768460293793726E-2</v>
      </c>
      <c r="K19" s="8">
        <v>0.19721627832872393</v>
      </c>
      <c r="L19" s="8">
        <v>5.7124715350138189E-2</v>
      </c>
      <c r="M19" s="8">
        <v>4.7388902427082095E-2</v>
      </c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432</v>
      </c>
      <c r="D20" s="53">
        <v>583577.11019524222</v>
      </c>
      <c r="E20" s="8">
        <v>1.4778535343371839E-2</v>
      </c>
      <c r="F20" s="8">
        <v>0.27920453062745937</v>
      </c>
      <c r="G20" s="8">
        <v>0.22070774113703326</v>
      </c>
      <c r="H20" s="8">
        <v>8.9034965894422641E-2</v>
      </c>
      <c r="I20" s="8">
        <v>5.6254092274743754E-2</v>
      </c>
      <c r="J20" s="8">
        <v>3.8510445128870023E-2</v>
      </c>
      <c r="K20" s="8">
        <v>0.2015937236927681</v>
      </c>
      <c r="L20" s="8">
        <v>3.6746782092479877E-2</v>
      </c>
      <c r="M20" s="8">
        <v>6.3169183808852239E-2</v>
      </c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21126.453690927541</v>
      </c>
      <c r="E21" s="54">
        <v>0</v>
      </c>
      <c r="F21" s="8">
        <v>0.34969668685734112</v>
      </c>
      <c r="G21" s="8">
        <v>0.23550453590871803</v>
      </c>
      <c r="H21" s="54">
        <v>0</v>
      </c>
      <c r="I21" s="8">
        <v>0.10690660798565474</v>
      </c>
      <c r="J21" s="54">
        <v>0</v>
      </c>
      <c r="K21" s="8">
        <v>0.30789216924828583</v>
      </c>
      <c r="L21" s="54">
        <v>0</v>
      </c>
      <c r="M21" s="54">
        <v>0</v>
      </c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1558</v>
      </c>
      <c r="D22" s="53">
        <v>2175527.1117550791</v>
      </c>
      <c r="E22" s="8">
        <v>1.1403359037459768E-2</v>
      </c>
      <c r="F22" s="8">
        <v>0.29060306646001899</v>
      </c>
      <c r="G22" s="8">
        <v>0.22073583105116076</v>
      </c>
      <c r="H22" s="8">
        <v>7.9787716910603476E-2</v>
      </c>
      <c r="I22" s="8">
        <v>5.8796888250402565E-2</v>
      </c>
      <c r="J22" s="8">
        <v>2.9079808126093031E-2</v>
      </c>
      <c r="K22" s="8">
        <v>0.20120703867867051</v>
      </c>
      <c r="L22" s="8">
        <v>5.5619998726563154E-2</v>
      </c>
      <c r="M22" s="8">
        <v>5.27662927590292E-2</v>
      </c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316</v>
      </c>
      <c r="D23" s="53">
        <v>466714.56428922177</v>
      </c>
      <c r="E23" s="54">
        <v>0</v>
      </c>
      <c r="F23" s="8">
        <v>0.19922805121364554</v>
      </c>
      <c r="G23" s="8">
        <v>0.17492213567358345</v>
      </c>
      <c r="H23" s="8">
        <v>0.13429008566372469</v>
      </c>
      <c r="I23" s="8">
        <v>8.860122363489159E-2</v>
      </c>
      <c r="J23" s="8">
        <v>4.7718024096098564E-2</v>
      </c>
      <c r="K23" s="8">
        <v>0.26450011079844504</v>
      </c>
      <c r="L23" s="8">
        <v>5.5453497300676273E-2</v>
      </c>
      <c r="M23" s="8">
        <v>3.5286871618935373E-2</v>
      </c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385</v>
      </c>
      <c r="D24" s="53">
        <v>543791.25955988234</v>
      </c>
      <c r="E24" s="8">
        <v>4.611173303187768E-3</v>
      </c>
      <c r="F24" s="8">
        <v>0.22316488135713083</v>
      </c>
      <c r="G24" s="8">
        <v>0.19937593795223141</v>
      </c>
      <c r="H24" s="8">
        <v>0.10559073118902411</v>
      </c>
      <c r="I24" s="8">
        <v>6.2605787099954111E-2</v>
      </c>
      <c r="J24" s="8">
        <v>4.0738549946727251E-2</v>
      </c>
      <c r="K24" s="8">
        <v>0.24262699980396224</v>
      </c>
      <c r="L24" s="8">
        <v>8.2184707195130477E-2</v>
      </c>
      <c r="M24" s="8">
        <v>3.9101232152651905E-2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380</v>
      </c>
      <c r="D25" s="53">
        <v>628717.83431337215</v>
      </c>
      <c r="E25" s="8">
        <v>6.6877751221015832E-3</v>
      </c>
      <c r="F25" s="8">
        <v>0.22897777461350097</v>
      </c>
      <c r="G25" s="8">
        <v>0.217386871733701</v>
      </c>
      <c r="H25" s="8">
        <v>9.1559078906057523E-2</v>
      </c>
      <c r="I25" s="8">
        <v>6.7405481799724734E-2</v>
      </c>
      <c r="J25" s="8">
        <v>1.8214949577093104E-2</v>
      </c>
      <c r="K25" s="8">
        <v>0.27313513631372116</v>
      </c>
      <c r="L25" s="8">
        <v>6.7745000425386226E-2</v>
      </c>
      <c r="M25" s="8">
        <v>2.8887931508713383E-2</v>
      </c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641</v>
      </c>
      <c r="D26" s="53">
        <v>819301.41790899145</v>
      </c>
      <c r="E26" s="8">
        <v>1.3830838808156149E-2</v>
      </c>
      <c r="F26" s="8">
        <v>0.33954500053826814</v>
      </c>
      <c r="G26" s="8">
        <v>0.18233595093664889</v>
      </c>
      <c r="H26" s="8">
        <v>7.8686357927733458E-2</v>
      </c>
      <c r="I26" s="8">
        <v>6.7492089678418826E-2</v>
      </c>
      <c r="J26" s="8">
        <v>3.2061647036061354E-2</v>
      </c>
      <c r="K26" s="8">
        <v>0.17583442989214657</v>
      </c>
      <c r="L26" s="8">
        <v>3.8754222403958365E-2</v>
      </c>
      <c r="M26" s="8">
        <v>7.1459462778606625E-2</v>
      </c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468</v>
      </c>
      <c r="D27" s="53">
        <v>650431.16426206008</v>
      </c>
      <c r="E27" s="8">
        <v>1.0399950135569829E-2</v>
      </c>
      <c r="F27" s="8">
        <v>0.27933818376753655</v>
      </c>
      <c r="G27" s="8">
        <v>0.25732699131227654</v>
      </c>
      <c r="H27" s="8">
        <v>8.7332059303234497E-2</v>
      </c>
      <c r="I27" s="8">
        <v>5.772452934426732E-2</v>
      </c>
      <c r="J27" s="8">
        <v>3.9452482141233064E-2</v>
      </c>
      <c r="K27" s="8">
        <v>0.17442683713245316</v>
      </c>
      <c r="L27" s="8">
        <v>4.2815545726939686E-2</v>
      </c>
      <c r="M27" s="8">
        <v>5.118342113649E-2</v>
      </c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219</v>
      </c>
      <c r="D28" s="53">
        <v>217367.57294834265</v>
      </c>
      <c r="E28" s="8">
        <v>8.556765153278665E-3</v>
      </c>
      <c r="F28" s="8">
        <v>0.33584551497939102</v>
      </c>
      <c r="G28" s="8">
        <v>0.19095649197207196</v>
      </c>
      <c r="H28" s="8">
        <v>9.2680909888808574E-2</v>
      </c>
      <c r="I28" s="8">
        <v>3.8492719757387647E-2</v>
      </c>
      <c r="J28" s="8">
        <v>5.041985716775668E-3</v>
      </c>
      <c r="K28" s="8">
        <v>0.17556976811989769</v>
      </c>
      <c r="L28" s="8">
        <v>5.3196219477840249E-2</v>
      </c>
      <c r="M28" s="8">
        <v>9.9659624934548899E-2</v>
      </c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584</v>
      </c>
      <c r="D29" s="53">
        <v>565470.85038644797</v>
      </c>
      <c r="E29" s="8">
        <v>1.6375921916579789E-2</v>
      </c>
      <c r="F29" s="14">
        <v>0.36386892155017364</v>
      </c>
      <c r="G29" s="8">
        <v>0.1569537532484914</v>
      </c>
      <c r="H29" s="8">
        <v>9.6066981625608769E-2</v>
      </c>
      <c r="I29" s="8">
        <v>5.2872092721624367E-2</v>
      </c>
      <c r="J29" s="8">
        <v>3.4784520448288961E-2</v>
      </c>
      <c r="K29" s="8">
        <v>0.18312298850016201</v>
      </c>
      <c r="L29" s="8">
        <v>4.8343502399616642E-2</v>
      </c>
      <c r="M29" s="8">
        <v>4.7611317589452778E-2</v>
      </c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783</v>
      </c>
      <c r="D30" s="53">
        <v>997694.54913162743</v>
      </c>
      <c r="E30" s="8">
        <v>4.664998500194196E-3</v>
      </c>
      <c r="F30" s="8">
        <v>0.2573417118450777</v>
      </c>
      <c r="G30" s="8">
        <v>0.21264136374610035</v>
      </c>
      <c r="H30" s="8">
        <v>7.6443710664663864E-2</v>
      </c>
      <c r="I30" s="8">
        <v>7.2851280080570902E-2</v>
      </c>
      <c r="J30" s="8">
        <v>2.9340552854847338E-2</v>
      </c>
      <c r="K30" s="8">
        <v>0.23080440118778037</v>
      </c>
      <c r="L30" s="8">
        <v>5.2401770968831203E-2</v>
      </c>
      <c r="M30" s="8">
        <v>6.3510210151933699E-2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861708.7035778889</v>
      </c>
      <c r="E31" s="8">
        <v>1.0483825186542178E-2</v>
      </c>
      <c r="F31" s="8">
        <v>0.2201322396127888</v>
      </c>
      <c r="G31" s="8">
        <v>0.25466128096769597</v>
      </c>
      <c r="H31" s="8">
        <v>9.9243635473663924E-2</v>
      </c>
      <c r="I31" s="8">
        <v>6.7676796556882315E-2</v>
      </c>
      <c r="J31" s="8">
        <v>4.119269244033083E-2</v>
      </c>
      <c r="K31" s="8">
        <v>0.21955359335370728</v>
      </c>
      <c r="L31" s="8">
        <v>6.4642301968396015E-2</v>
      </c>
      <c r="M31" s="8">
        <v>2.2413634439992242E-2</v>
      </c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1546</v>
      </c>
      <c r="D32" s="53">
        <v>2194453.6731583048</v>
      </c>
      <c r="E32" s="8">
        <v>3.811966265673246E-3</v>
      </c>
      <c r="F32" s="8">
        <v>0.25674404999611194</v>
      </c>
      <c r="G32" s="8">
        <v>0.21421435215473822</v>
      </c>
      <c r="H32" s="8">
        <v>9.5788267106838174E-2</v>
      </c>
      <c r="I32" s="8">
        <v>6.4214924996923078E-2</v>
      </c>
      <c r="J32" s="8">
        <v>3.7229998760317996E-2</v>
      </c>
      <c r="K32" s="8">
        <v>0.22612210848701025</v>
      </c>
      <c r="L32" s="8">
        <v>6.3022772375283087E-2</v>
      </c>
      <c r="M32" s="8">
        <v>3.8851559857105179E-2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328</v>
      </c>
      <c r="D33" s="53">
        <v>447788.00288599625</v>
      </c>
      <c r="E33" s="8">
        <v>3.6720799287682418E-2</v>
      </c>
      <c r="F33" s="8">
        <v>0.36129721730169578</v>
      </c>
      <c r="G33" s="8">
        <v>0.20494524373668419</v>
      </c>
      <c r="H33" s="8">
        <v>5.8180579597903105E-2</v>
      </c>
      <c r="I33" s="8">
        <v>6.3309038531720707E-2</v>
      </c>
      <c r="J33" s="8">
        <v>8.5645444981287018E-3</v>
      </c>
      <c r="K33" s="8">
        <v>0.14507519119949766</v>
      </c>
      <c r="L33" s="8">
        <v>1.9168034046337091E-2</v>
      </c>
      <c r="M33" s="14">
        <v>0.10273935180035053</v>
      </c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401</v>
      </c>
      <c r="D34" s="53">
        <v>545203.39376295859</v>
      </c>
      <c r="E34" s="8">
        <v>6.1703242038958998E-3</v>
      </c>
      <c r="F34" s="8">
        <v>0.32960821897191406</v>
      </c>
      <c r="G34" s="8">
        <v>0.20221921827190145</v>
      </c>
      <c r="H34" s="8">
        <v>8.4331808528805674E-2</v>
      </c>
      <c r="I34" s="8">
        <v>5.9225447124025547E-2</v>
      </c>
      <c r="J34" s="8">
        <v>3.1245617436025264E-2</v>
      </c>
      <c r="K34" s="8">
        <v>0.19921283254698621</v>
      </c>
      <c r="L34" s="8">
        <v>4.0645947123776886E-2</v>
      </c>
      <c r="M34" s="8">
        <v>4.7340585792668956E-2</v>
      </c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359</v>
      </c>
      <c r="D35" s="53">
        <v>490644.51813122077</v>
      </c>
      <c r="E35" s="8">
        <v>2.9983491005030921E-2</v>
      </c>
      <c r="F35" s="8">
        <v>0.29208253773088005</v>
      </c>
      <c r="G35" s="8">
        <v>0.21254082896785337</v>
      </c>
      <c r="H35" s="8">
        <v>0.10311387475232239</v>
      </c>
      <c r="I35" s="8">
        <v>3.7031517580787821E-2</v>
      </c>
      <c r="J35" s="8">
        <v>2.8254494675615079E-2</v>
      </c>
      <c r="K35" s="8">
        <v>0.20787174687183702</v>
      </c>
      <c r="L35" s="8">
        <v>4.0593399744254771E-2</v>
      </c>
      <c r="M35" s="8">
        <v>4.8528108671418414E-2</v>
      </c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498</v>
      </c>
      <c r="D36" s="53">
        <v>694540.68816028209</v>
      </c>
      <c r="E36" s="8">
        <v>2.6740020466639374E-3</v>
      </c>
      <c r="F36" s="8">
        <v>0.27696743022771209</v>
      </c>
      <c r="G36" s="8">
        <v>0.2296727294112178</v>
      </c>
      <c r="H36" s="8">
        <v>7.9510847950610933E-2</v>
      </c>
      <c r="I36" s="8">
        <v>7.6268168711185358E-2</v>
      </c>
      <c r="J36" s="8">
        <v>2.8294402114540197E-2</v>
      </c>
      <c r="K36" s="8">
        <v>0.18270788474404576</v>
      </c>
      <c r="L36" s="8">
        <v>6.0912985393808447E-2</v>
      </c>
      <c r="M36" s="8">
        <v>6.2991549400214092E-2</v>
      </c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616</v>
      </c>
      <c r="D37" s="53">
        <v>911853.07598984428</v>
      </c>
      <c r="E37" s="8">
        <v>5.3471293404469458E-3</v>
      </c>
      <c r="F37" s="8">
        <v>0.2301029884315875</v>
      </c>
      <c r="G37" s="8">
        <v>0.2059606377750757</v>
      </c>
      <c r="H37" s="8">
        <v>9.2626452344731922E-2</v>
      </c>
      <c r="I37" s="8">
        <v>7.2199277979883736E-2</v>
      </c>
      <c r="J37" s="8">
        <v>3.8366778181355907E-2</v>
      </c>
      <c r="K37" s="8">
        <v>0.24529907515980487</v>
      </c>
      <c r="L37" s="8">
        <v>6.8541728374212477E-2</v>
      </c>
      <c r="M37" s="8">
        <v>4.1555932412901883E-2</v>
      </c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124</v>
      </c>
      <c r="D38" s="53">
        <v>165713.68352579401</v>
      </c>
      <c r="E38" s="8">
        <v>7.6169211300695649E-3</v>
      </c>
      <c r="F38" s="8">
        <v>0.32631077309438861</v>
      </c>
      <c r="G38" s="8">
        <v>0.19202986907855299</v>
      </c>
      <c r="H38" s="8">
        <v>7.713247381803022E-2</v>
      </c>
      <c r="I38" s="8">
        <v>4.639196752310016E-2</v>
      </c>
      <c r="J38" s="8">
        <v>6.0808776167337805E-2</v>
      </c>
      <c r="K38" s="8">
        <v>0.19114525689245859</v>
      </c>
      <c r="L38" s="8">
        <v>4.5667434237081347E-2</v>
      </c>
      <c r="M38" s="8">
        <v>5.289652805898111E-2</v>
      </c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167</v>
      </c>
      <c r="D39" s="53">
        <v>229693.26511106559</v>
      </c>
      <c r="E39" s="8">
        <v>5.0279910835089895E-3</v>
      </c>
      <c r="F39" s="8">
        <v>0.32674037608094386</v>
      </c>
      <c r="G39" s="8">
        <v>0.23514380484333394</v>
      </c>
      <c r="H39" s="8">
        <v>6.2887277092362984E-2</v>
      </c>
      <c r="I39" s="8">
        <v>5.3831175291186535E-2</v>
      </c>
      <c r="J39" s="8">
        <v>1.4555815989687214E-2</v>
      </c>
      <c r="K39" s="8">
        <v>0.22832999032052567</v>
      </c>
      <c r="L39" s="8">
        <v>3.1486888810245368E-2</v>
      </c>
      <c r="M39" s="8">
        <v>4.1996680488205568E-2</v>
      </c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113</v>
      </c>
      <c r="D40" s="53">
        <v>153253.57242275792</v>
      </c>
      <c r="E40" s="8">
        <v>6.1790269231685666E-3</v>
      </c>
      <c r="F40" s="8">
        <v>0.33695470330752447</v>
      </c>
      <c r="G40" s="8">
        <v>0.15932861102570661</v>
      </c>
      <c r="H40" s="8">
        <v>0.12235471937459726</v>
      </c>
      <c r="I40" s="8">
        <v>7.9851140394489442E-2</v>
      </c>
      <c r="J40" s="8">
        <v>3.152993311095844E-2</v>
      </c>
      <c r="K40" s="8">
        <v>0.16750082766252686</v>
      </c>
      <c r="L40" s="8">
        <v>4.802669950607228E-2</v>
      </c>
      <c r="M40" s="8">
        <v>4.8274338694956238E-2</v>
      </c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168</v>
      </c>
      <c r="D41" s="53">
        <v>229485.38952844293</v>
      </c>
      <c r="E41" s="8">
        <v>2.2679312427358166E-2</v>
      </c>
      <c r="F41" s="8">
        <v>0.31844179415166973</v>
      </c>
      <c r="G41" s="8">
        <v>0.20134386352742301</v>
      </c>
      <c r="H41" s="8">
        <v>0.10624439918262102</v>
      </c>
      <c r="I41" s="8">
        <v>5.158562151032034E-2</v>
      </c>
      <c r="J41" s="8">
        <v>3.1534839674285879E-2</v>
      </c>
      <c r="K41" s="8">
        <v>0.19551788292915412</v>
      </c>
      <c r="L41" s="8">
        <v>3.2677947112486672E-2</v>
      </c>
      <c r="M41" s="8">
        <v>3.9974339484680765E-2</v>
      </c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188</v>
      </c>
      <c r="D42" s="53">
        <v>257702.00130611868</v>
      </c>
      <c r="E42" s="8">
        <v>3.6890146763481596E-2</v>
      </c>
      <c r="F42" s="8">
        <v>0.26841367166631469</v>
      </c>
      <c r="G42" s="8">
        <v>0.22536308358894919</v>
      </c>
      <c r="H42" s="8">
        <v>0.10170941601544622</v>
      </c>
      <c r="I42" s="8">
        <v>2.4567774486198603E-2</v>
      </c>
      <c r="J42" s="8">
        <v>2.0989555842779072E-2</v>
      </c>
      <c r="K42" s="8">
        <v>0.21708330484351077</v>
      </c>
      <c r="L42" s="8">
        <v>4.8186733404441726E-2</v>
      </c>
      <c r="M42" s="8">
        <v>5.6796313388878243E-2</v>
      </c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206</v>
      </c>
      <c r="D43" s="53">
        <v>295827.37877106172</v>
      </c>
      <c r="E43" s="8">
        <v>3.5088116286773911E-3</v>
      </c>
      <c r="F43" s="8">
        <v>0.26718268011335378</v>
      </c>
      <c r="G43" s="8">
        <v>0.22301157430035345</v>
      </c>
      <c r="H43" s="8">
        <v>7.7019358272693461E-2</v>
      </c>
      <c r="I43" s="8">
        <v>6.1648444760457034E-2</v>
      </c>
      <c r="J43" s="8">
        <v>2.9801475247516397E-2</v>
      </c>
      <c r="K43" s="8">
        <v>0.20520439549758066</v>
      </c>
      <c r="L43" s="8">
        <v>5.927805979836713E-2</v>
      </c>
      <c r="M43" s="8">
        <v>7.3345200381002049E-2</v>
      </c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175</v>
      </c>
      <c r="D44" s="53">
        <v>241483.10166188006</v>
      </c>
      <c r="E44" s="8">
        <v>3.3923726723783356E-3</v>
      </c>
      <c r="F44" s="8">
        <v>0.25720452061110644</v>
      </c>
      <c r="G44" s="8">
        <v>0.24279646691510187</v>
      </c>
      <c r="H44" s="8">
        <v>9.2040748747012111E-2</v>
      </c>
      <c r="I44" s="8">
        <v>8.0414060147623423E-2</v>
      </c>
      <c r="J44" s="8">
        <v>2.3407251886249755E-2</v>
      </c>
      <c r="K44" s="8">
        <v>0.18062407973520497</v>
      </c>
      <c r="L44" s="8">
        <v>6.5998470301513235E-2</v>
      </c>
      <c r="M44" s="8">
        <v>5.4122028983809842E-2</v>
      </c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237</v>
      </c>
      <c r="D45" s="53">
        <v>312360.94371641352</v>
      </c>
      <c r="E45" s="54">
        <v>0</v>
      </c>
      <c r="F45" s="8">
        <v>0.2728483390120488</v>
      </c>
      <c r="G45" s="8">
        <v>0.2361801243429075</v>
      </c>
      <c r="H45" s="8">
        <v>6.6110149860196407E-2</v>
      </c>
      <c r="I45" s="8">
        <v>8.6533962762098959E-2</v>
      </c>
      <c r="J45" s="8">
        <v>3.9438447365093235E-2</v>
      </c>
      <c r="K45" s="8">
        <v>0.16740638096629237</v>
      </c>
      <c r="L45" s="8">
        <v>6.3333038222878779E-2</v>
      </c>
      <c r="M45" s="8">
        <v>6.814955746848407E-2</v>
      </c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247</v>
      </c>
      <c r="D46" s="53">
        <v>342861.29099685315</v>
      </c>
      <c r="E46" s="8">
        <v>6.9074015072598319E-3</v>
      </c>
      <c r="F46" s="8">
        <v>0.26055233382657822</v>
      </c>
      <c r="G46" s="8">
        <v>0.19838076902772056</v>
      </c>
      <c r="H46" s="8">
        <v>8.3139945210707167E-2</v>
      </c>
      <c r="I46" s="8">
        <v>8.1049180655953082E-2</v>
      </c>
      <c r="J46" s="8">
        <v>1.9350559202462824E-2</v>
      </c>
      <c r="K46" s="8">
        <v>0.23769869278965358</v>
      </c>
      <c r="L46" s="8">
        <v>6.7927361446117135E-2</v>
      </c>
      <c r="M46" s="8">
        <v>4.499375633354654E-2</v>
      </c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249</v>
      </c>
      <c r="D47" s="53">
        <v>413861.04900391749</v>
      </c>
      <c r="E47" s="8">
        <v>6.0588348302515515E-3</v>
      </c>
      <c r="F47" s="8">
        <v>0.20894523915549584</v>
      </c>
      <c r="G47" s="8">
        <v>0.19554435081783836</v>
      </c>
      <c r="H47" s="8">
        <v>0.1099857465274507</v>
      </c>
      <c r="I47" s="8">
        <v>6.362543343634533E-2</v>
      </c>
      <c r="J47" s="8">
        <v>5.1259575712840545E-2</v>
      </c>
      <c r="K47" s="8">
        <v>0.27174129875839426</v>
      </c>
      <c r="L47" s="8">
        <v>6.8285029296017818E-2</v>
      </c>
      <c r="M47" s="8">
        <v>2.4554491465365268E-2</v>
      </c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465</v>
      </c>
      <c r="D48" s="53">
        <v>648971.945583669</v>
      </c>
      <c r="E48" s="8">
        <v>9.0584467155958043E-3</v>
      </c>
      <c r="F48" s="8">
        <v>0.25020763776760224</v>
      </c>
      <c r="G48" s="8">
        <v>0.18544010041183157</v>
      </c>
      <c r="H48" s="8">
        <v>7.6628617470732796E-2</v>
      </c>
      <c r="I48" s="8">
        <v>7.1355795531498137E-2</v>
      </c>
      <c r="J48" s="8">
        <v>4.8587000848117269E-2</v>
      </c>
      <c r="K48" s="8">
        <v>0.25042909818142212</v>
      </c>
      <c r="L48" s="8">
        <v>5.9186723392274543E-2</v>
      </c>
      <c r="M48" s="8">
        <v>4.9106579680924793E-2</v>
      </c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1409</v>
      </c>
      <c r="D49" s="53">
        <v>1993269.7304606319</v>
      </c>
      <c r="E49" s="8">
        <v>9.4967774169280646E-3</v>
      </c>
      <c r="F49" s="8">
        <v>0.28236005236847861</v>
      </c>
      <c r="G49" s="8">
        <v>0.22150041402951426</v>
      </c>
      <c r="H49" s="8">
        <v>9.3577730261569514E-2</v>
      </c>
      <c r="I49" s="8">
        <v>6.1686481576516572E-2</v>
      </c>
      <c r="J49" s="8">
        <v>2.7092674168461131E-2</v>
      </c>
      <c r="K49" s="8">
        <v>0.20000101166311279</v>
      </c>
      <c r="L49" s="8">
        <v>5.4419753295880044E-2</v>
      </c>
      <c r="M49" s="8">
        <v>4.9865105219541059E-2</v>
      </c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199</v>
      </c>
      <c r="D50" s="53">
        <v>247996.94115109203</v>
      </c>
      <c r="E50" s="8">
        <v>1.1955081195267923E-2</v>
      </c>
      <c r="F50" s="8">
        <v>0.24243632746926283</v>
      </c>
      <c r="G50" s="8">
        <v>0.1943204733113767</v>
      </c>
      <c r="H50" s="8">
        <v>8.4177568207007211E-2</v>
      </c>
      <c r="I50" s="8">
        <v>7.3853611098045432E-2</v>
      </c>
      <c r="J50" s="8">
        <v>2.9475870093582837E-2</v>
      </c>
      <c r="K50" s="8">
        <v>0.24403675473721595</v>
      </c>
      <c r="L50" s="8">
        <v>5.8651026083740357E-2</v>
      </c>
      <c r="M50" s="8">
        <v>6.1093287804500192E-2</v>
      </c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1675</v>
      </c>
      <c r="D51" s="53">
        <v>2394244.7348932084</v>
      </c>
      <c r="E51" s="8">
        <v>9.1233334943121146E-3</v>
      </c>
      <c r="F51" s="8">
        <v>0.27778029774081747</v>
      </c>
      <c r="G51" s="8">
        <v>0.2145413970646918</v>
      </c>
      <c r="H51" s="8">
        <v>8.9957261918630071E-2</v>
      </c>
      <c r="I51" s="8">
        <v>6.3047120503029935E-2</v>
      </c>
      <c r="J51" s="8">
        <v>3.2671965838203199E-2</v>
      </c>
      <c r="K51" s="8">
        <v>0.20910855339364867</v>
      </c>
      <c r="L51" s="8">
        <v>5.5273587124827495E-2</v>
      </c>
      <c r="M51" s="8">
        <v>4.8496482921840708E-2</v>
      </c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1874</v>
      </c>
      <c r="D53" s="53">
        <v>2642241.6760443044</v>
      </c>
      <c r="E53" s="8">
        <v>9.3891171939319024E-3</v>
      </c>
      <c r="F53" s="8">
        <v>0.27446296435873141</v>
      </c>
      <c r="G53" s="8">
        <v>0.21264349072117372</v>
      </c>
      <c r="H53" s="8">
        <v>8.9414788315905408E-2</v>
      </c>
      <c r="I53" s="8">
        <v>6.4061401912803892E-2</v>
      </c>
      <c r="J53" s="8">
        <v>3.2371984963827379E-2</v>
      </c>
      <c r="K53" s="8">
        <v>0.21238686331194556</v>
      </c>
      <c r="L53" s="8">
        <v>5.5590588608200008E-2</v>
      </c>
      <c r="M53" s="8">
        <v>4.9678800613481011E-2</v>
      </c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1750</v>
      </c>
      <c r="D54" s="53">
        <v>2450711.8026488633</v>
      </c>
      <c r="E54" s="8">
        <v>8.2402824293859658E-3</v>
      </c>
      <c r="F54" s="8">
        <v>0.27837288006630018</v>
      </c>
      <c r="G54" s="8">
        <v>0.20990153770058723</v>
      </c>
      <c r="H54" s="8">
        <v>8.6732540104899364E-2</v>
      </c>
      <c r="I54" s="8">
        <v>6.3199243993761992E-2</v>
      </c>
      <c r="J54" s="8">
        <v>3.2896796630108534E-2</v>
      </c>
      <c r="K54" s="8">
        <v>0.2151031456792154</v>
      </c>
      <c r="L54" s="8">
        <v>5.3275714003887156E-2</v>
      </c>
      <c r="M54" s="8">
        <v>5.2277859391856661E-2</v>
      </c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191529.87339543522</v>
      </c>
      <c r="E55" s="8">
        <v>2.4088980285018814E-2</v>
      </c>
      <c r="F55" s="8">
        <v>0.22443381536996501</v>
      </c>
      <c r="G55" s="8">
        <v>0.24772802615543352</v>
      </c>
      <c r="H55" s="8">
        <v>0.12373537356881456</v>
      </c>
      <c r="I55" s="8">
        <v>7.5093104437773006E-2</v>
      </c>
      <c r="J55" s="8">
        <v>2.5656781105954912E-2</v>
      </c>
      <c r="K55" s="8">
        <v>0.17763079555717554</v>
      </c>
      <c r="L55" s="8">
        <v>8.5210461549530617E-2</v>
      </c>
      <c r="M55" s="8">
        <v>1.642266197033368E-2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1675</v>
      </c>
      <c r="D57" s="53">
        <v>2394244.7348932084</v>
      </c>
      <c r="E57" s="8">
        <v>9.1233334943121146E-3</v>
      </c>
      <c r="F57" s="8">
        <v>0.27778029774081747</v>
      </c>
      <c r="G57" s="8">
        <v>0.2145413970646918</v>
      </c>
      <c r="H57" s="8">
        <v>8.9957261918630071E-2</v>
      </c>
      <c r="I57" s="8">
        <v>6.3047120503029935E-2</v>
      </c>
      <c r="J57" s="8">
        <v>3.2671965838203199E-2</v>
      </c>
      <c r="K57" s="8">
        <v>0.20910855339364867</v>
      </c>
      <c r="L57" s="8">
        <v>5.5273587124827495E-2</v>
      </c>
      <c r="M57" s="8">
        <v>4.8496482921840708E-2</v>
      </c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199</v>
      </c>
      <c r="D58" s="53">
        <v>247996.94115109203</v>
      </c>
      <c r="E58" s="8">
        <v>1.1955081195267923E-2</v>
      </c>
      <c r="F58" s="8">
        <v>0.24243632746926283</v>
      </c>
      <c r="G58" s="8">
        <v>0.1943204733113767</v>
      </c>
      <c r="H58" s="8">
        <v>8.4177568207007211E-2</v>
      </c>
      <c r="I58" s="8">
        <v>7.3853611098045432E-2</v>
      </c>
      <c r="J58" s="8">
        <v>2.9475870093582837E-2</v>
      </c>
      <c r="K58" s="8">
        <v>0.24403675473721595</v>
      </c>
      <c r="L58" s="8">
        <v>5.8651026083740357E-2</v>
      </c>
      <c r="M58" s="8">
        <v>6.1093287804500192E-2</v>
      </c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1874</v>
      </c>
      <c r="D61" s="53">
        <v>2642241.6760443044</v>
      </c>
      <c r="E61" s="8">
        <v>9.3891171939319024E-3</v>
      </c>
      <c r="F61" s="8">
        <v>0.27446296435873141</v>
      </c>
      <c r="G61" s="8">
        <v>0.21264349072117372</v>
      </c>
      <c r="H61" s="8">
        <v>8.9414788315905408E-2</v>
      </c>
      <c r="I61" s="8">
        <v>6.4061401912803892E-2</v>
      </c>
      <c r="J61" s="8">
        <v>3.2371984963827379E-2</v>
      </c>
      <c r="K61" s="8">
        <v>0.21238686331194556</v>
      </c>
      <c r="L61" s="8">
        <v>5.5590588608200008E-2</v>
      </c>
      <c r="M61" s="8">
        <v>4.9678800613481011E-2</v>
      </c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1417</v>
      </c>
      <c r="D62" s="53">
        <v>1965469.8388335661</v>
      </c>
      <c r="E62" s="8">
        <v>9.5771099041885334E-3</v>
      </c>
      <c r="F62" s="8">
        <v>0.24902283955591659</v>
      </c>
      <c r="G62" s="8">
        <v>0.2199723809135688</v>
      </c>
      <c r="H62" s="8">
        <v>9.2897214073484446E-2</v>
      </c>
      <c r="I62" s="8">
        <v>5.8978044376986505E-2</v>
      </c>
      <c r="J62" s="8">
        <v>3.5818077405927712E-2</v>
      </c>
      <c r="K62" s="8">
        <v>0.23008667954027895</v>
      </c>
      <c r="L62" s="8">
        <v>5.791372551617982E-2</v>
      </c>
      <c r="M62" s="8">
        <v>4.5733928713469443E-2</v>
      </c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457</v>
      </c>
      <c r="D63" s="53">
        <v>676771.8372107367</v>
      </c>
      <c r="E63" s="8">
        <v>8.8431518011448541E-3</v>
      </c>
      <c r="F63" s="8">
        <v>0.34834576391814059</v>
      </c>
      <c r="G63" s="8">
        <v>0.19135904619605382</v>
      </c>
      <c r="H63" s="8">
        <v>7.9301183676699208E-2</v>
      </c>
      <c r="I63" s="8">
        <v>7.8824406765125143E-2</v>
      </c>
      <c r="J63" s="8">
        <v>2.2363898952601432E-2</v>
      </c>
      <c r="K63" s="8">
        <v>0.1609833428979405</v>
      </c>
      <c r="L63" s="8">
        <v>4.8843771921894021E-2</v>
      </c>
      <c r="M63" s="8">
        <v>6.1135433870400317E-2</v>
      </c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246</v>
      </c>
      <c r="D64" s="53">
        <v>344386.19277003099</v>
      </c>
      <c r="E64" s="8">
        <v>9.0647999999232329E-3</v>
      </c>
      <c r="F64" s="8">
        <v>0.19026143595037184</v>
      </c>
      <c r="G64" s="13">
        <v>0.12127005839465245</v>
      </c>
      <c r="H64" s="8">
        <v>9.1313884788231547E-2</v>
      </c>
      <c r="I64" s="8">
        <v>9.3182845859574925E-2</v>
      </c>
      <c r="J64" s="8">
        <v>4.7172940885693307E-2</v>
      </c>
      <c r="K64" s="8">
        <v>0.30820024010870078</v>
      </c>
      <c r="L64" s="8">
        <v>9.5964404224632288E-2</v>
      </c>
      <c r="M64" s="8">
        <v>4.3569389788219233E-2</v>
      </c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1628</v>
      </c>
      <c r="D65" s="53">
        <v>2297855.4832742694</v>
      </c>
      <c r="E65" s="8">
        <v>9.437723542115032E-3</v>
      </c>
      <c r="F65" s="8">
        <v>0.287082488956794</v>
      </c>
      <c r="G65" s="8">
        <v>0.22633788913234898</v>
      </c>
      <c r="H65" s="8">
        <v>8.9130165279962745E-2</v>
      </c>
      <c r="I65" s="8">
        <v>5.9696887572457523E-2</v>
      </c>
      <c r="J65" s="8">
        <v>3.0153723242674603E-2</v>
      </c>
      <c r="K65" s="8">
        <v>0.19802703768685606</v>
      </c>
      <c r="L65" s="8">
        <v>4.9539649047836642E-2</v>
      </c>
      <c r="M65" s="8">
        <v>5.0594435538955984E-2</v>
      </c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1177</v>
      </c>
      <c r="D66" s="53">
        <v>1598737.6303141906</v>
      </c>
      <c r="E66" s="8">
        <v>1.3387825890866744E-2</v>
      </c>
      <c r="F66" s="8">
        <v>0.32735468607549767</v>
      </c>
      <c r="G66" s="8">
        <v>0.22011596970819075</v>
      </c>
      <c r="H66" s="8">
        <v>8.8655023502913224E-2</v>
      </c>
      <c r="I66" s="8">
        <v>7.7464517160326846E-2</v>
      </c>
      <c r="J66" s="8">
        <v>2.8070005687891589E-2</v>
      </c>
      <c r="K66" s="13">
        <v>0.14946286698910474</v>
      </c>
      <c r="L66" s="8">
        <v>3.5074885063255304E-2</v>
      </c>
      <c r="M66" s="8">
        <v>6.0414219921955635E-2</v>
      </c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697</v>
      </c>
      <c r="D67" s="53">
        <v>1043504.0457301108</v>
      </c>
      <c r="E67" s="8">
        <v>3.2627527657217549E-3</v>
      </c>
      <c r="F67" s="13">
        <v>0.19342831366742921</v>
      </c>
      <c r="G67" s="8">
        <v>0.20119501249326546</v>
      </c>
      <c r="H67" s="8">
        <v>9.0578813124136681E-2</v>
      </c>
      <c r="I67" s="8">
        <v>4.3526680655772226E-2</v>
      </c>
      <c r="J67" s="8">
        <v>3.8962985910506301E-2</v>
      </c>
      <c r="K67" s="14">
        <v>0.30879181850374982</v>
      </c>
      <c r="L67" s="8">
        <v>8.7022404712683604E-2</v>
      </c>
      <c r="M67" s="8">
        <v>3.3231218166734279E-2</v>
      </c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626</v>
      </c>
      <c r="D68" s="53">
        <v>885073.9954952742</v>
      </c>
      <c r="E68" s="8">
        <v>4.1991736176551732E-3</v>
      </c>
      <c r="F68" s="8">
        <v>0.23678925222117031</v>
      </c>
      <c r="G68" s="8">
        <v>0.20821900587572159</v>
      </c>
      <c r="H68" s="8">
        <v>0.10580985002581739</v>
      </c>
      <c r="I68" s="8">
        <v>7.7064992413355043E-2</v>
      </c>
      <c r="J68" s="8">
        <v>3.8099997511479813E-2</v>
      </c>
      <c r="K68" s="8">
        <v>0.21380936667391098</v>
      </c>
      <c r="L68" s="8">
        <v>7.5531612126121805E-2</v>
      </c>
      <c r="M68" s="8">
        <v>4.0476749534767612E-2</v>
      </c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228</v>
      </c>
      <c r="D69" s="53">
        <v>310098.09961343039</v>
      </c>
      <c r="E69" s="54">
        <v>0</v>
      </c>
      <c r="F69" s="8">
        <v>0.35486055658129412</v>
      </c>
      <c r="G69" s="8">
        <v>0.13242931406476813</v>
      </c>
      <c r="H69" s="8">
        <v>5.9223563716699769E-2</v>
      </c>
      <c r="I69" s="8">
        <v>7.5020272510860408E-2</v>
      </c>
      <c r="J69" s="8">
        <v>6.2747026969746178E-3</v>
      </c>
      <c r="K69" s="8">
        <v>0.26098657806183412</v>
      </c>
      <c r="L69" s="8">
        <v>4.2325336464002036E-2</v>
      </c>
      <c r="M69" s="8">
        <v>6.8879675903567389E-2</v>
      </c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188</v>
      </c>
      <c r="D70" s="53">
        <v>253290.65523737433</v>
      </c>
      <c r="E70" s="8">
        <v>3.202966891331277E-2</v>
      </c>
      <c r="F70" s="8">
        <v>0.19531628870870063</v>
      </c>
      <c r="G70" s="8">
        <v>0.19458579083964339</v>
      </c>
      <c r="H70" s="8">
        <v>0.16468273732133901</v>
      </c>
      <c r="I70" s="8">
        <v>8.7526515574882197E-2</v>
      </c>
      <c r="J70" s="8">
        <v>7.7731632637464992E-2</v>
      </c>
      <c r="K70" s="8">
        <v>0.17758750588614614</v>
      </c>
      <c r="L70" s="8">
        <v>2.1888448915591562E-2</v>
      </c>
      <c r="M70" s="8">
        <v>4.8651411202919027E-2</v>
      </c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150</v>
      </c>
      <c r="D71" s="53">
        <v>217902.84271690436</v>
      </c>
      <c r="E71" s="54">
        <v>0</v>
      </c>
      <c r="F71" s="8">
        <v>0.30652562953226714</v>
      </c>
      <c r="G71" s="8">
        <v>0.27727900199790922</v>
      </c>
      <c r="H71" s="8">
        <v>7.3138673711321142E-2</v>
      </c>
      <c r="I71" s="13">
        <v>9.518756833066782E-3</v>
      </c>
      <c r="J71" s="8">
        <v>2.0772512562107218E-2</v>
      </c>
      <c r="K71" s="8">
        <v>0.24456053352713944</v>
      </c>
      <c r="L71" s="8">
        <v>5.6657123430559633E-2</v>
      </c>
      <c r="M71" s="8">
        <v>1.1547768405628904E-2</v>
      </c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151</v>
      </c>
      <c r="D72" s="53">
        <v>223040.48051186133</v>
      </c>
      <c r="E72" s="54">
        <v>0</v>
      </c>
      <c r="F72" s="8">
        <v>0.34868686965453</v>
      </c>
      <c r="G72" s="8">
        <v>0.27897262508916615</v>
      </c>
      <c r="H72" s="8">
        <v>4.6581115087465624E-2</v>
      </c>
      <c r="I72" s="8">
        <v>6.4469383387292245E-2</v>
      </c>
      <c r="J72" s="54">
        <v>0</v>
      </c>
      <c r="K72" s="8">
        <v>0.15250053195295968</v>
      </c>
      <c r="L72" s="8">
        <v>6.1266347311742353E-2</v>
      </c>
      <c r="M72" s="8">
        <v>4.7523127516843545E-2</v>
      </c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261</v>
      </c>
      <c r="D73" s="53">
        <v>373999.68169957906</v>
      </c>
      <c r="E73" s="8">
        <v>2.2344771776706292E-2</v>
      </c>
      <c r="F73" s="14">
        <v>0.3775853445545263</v>
      </c>
      <c r="G73" s="8">
        <v>0.16413867096229817</v>
      </c>
      <c r="H73" s="8">
        <v>8.5362718370294258E-2</v>
      </c>
      <c r="I73" s="8">
        <v>6.5397487804248908E-2</v>
      </c>
      <c r="J73" s="8">
        <v>2.1484702325452375E-2</v>
      </c>
      <c r="K73" s="8">
        <v>0.16390316627463208</v>
      </c>
      <c r="L73" s="8">
        <v>7.1976556094394989E-2</v>
      </c>
      <c r="M73" s="8">
        <v>2.7806581837446491E-2</v>
      </c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270</v>
      </c>
      <c r="D74" s="53">
        <v>378835.92076988175</v>
      </c>
      <c r="E74" s="8">
        <v>1.2200490417842743E-2</v>
      </c>
      <c r="F74" s="8">
        <v>0.18564028094024942</v>
      </c>
      <c r="G74" s="8">
        <v>0.27237000850795423</v>
      </c>
      <c r="H74" s="8">
        <v>6.4080490729616801E-2</v>
      </c>
      <c r="I74" s="8">
        <v>3.8835036335327436E-2</v>
      </c>
      <c r="J74" s="8">
        <v>4.6503403985255855E-2</v>
      </c>
      <c r="K74" s="8">
        <v>0.25716583060553772</v>
      </c>
      <c r="L74" s="8">
        <v>2.2262211643589241E-2</v>
      </c>
      <c r="M74" s="8">
        <v>0.1009422468346272</v>
      </c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M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39" display="Vissza" xr:uid="{B31965A9-F285-439F-A567-74C1BAB56A11}"/>
  </hyperlinks>
  <pageMargins left="0.75" right="0.75" top="1" bottom="1" header="0.5" footer="0.5"/>
  <pageSetup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E2D6D-AE3F-49C2-8AA9-4B946B0E17C0}">
  <sheetPr codeName="Munka3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178</v>
      </c>
      <c r="D1" s="65"/>
      <c r="E1" s="65"/>
      <c r="F1" s="65"/>
      <c r="G1" s="65"/>
    </row>
    <row r="2" spans="1:44" ht="15.95" customHeight="1" x14ac:dyDescent="0.2">
      <c r="A2" s="67"/>
      <c r="B2" s="67"/>
      <c r="C2" s="66" t="s">
        <v>1</v>
      </c>
      <c r="D2" s="66"/>
      <c r="E2" s="4" t="s">
        <v>2</v>
      </c>
      <c r="F2" s="4" t="s">
        <v>3</v>
      </c>
      <c r="G2" s="4" t="s">
        <v>115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1874</v>
      </c>
      <c r="D4" s="53">
        <v>2642241.6760443109</v>
      </c>
      <c r="E4" s="8">
        <v>0.21622731922405086</v>
      </c>
      <c r="F4" s="8">
        <v>0.63373824767187459</v>
      </c>
      <c r="G4" s="8">
        <v>0.15003443310407175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513</v>
      </c>
      <c r="D5" s="53">
        <v>751399.87713801826</v>
      </c>
      <c r="E5" s="8">
        <v>0.2216213978556528</v>
      </c>
      <c r="F5" s="8">
        <v>0.60777674616365096</v>
      </c>
      <c r="G5" s="8">
        <v>0.17060185598069563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560</v>
      </c>
      <c r="D6" s="53">
        <v>729378.95373504714</v>
      </c>
      <c r="E6" s="8">
        <v>0.23055376871523972</v>
      </c>
      <c r="F6" s="8">
        <v>0.61844169471604382</v>
      </c>
      <c r="G6" s="8">
        <v>0.15100453656871649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477</v>
      </c>
      <c r="D7" s="53">
        <v>686218.84542292543</v>
      </c>
      <c r="E7" s="8">
        <v>0.21350164411665493</v>
      </c>
      <c r="F7" s="8">
        <v>0.64539268865469368</v>
      </c>
      <c r="G7" s="8">
        <v>0.14110566722865162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324</v>
      </c>
      <c r="D8" s="53">
        <v>475243.99974831467</v>
      </c>
      <c r="E8" s="8">
        <v>0.18964705488999697</v>
      </c>
      <c r="F8" s="8">
        <v>0.68143365426512692</v>
      </c>
      <c r="G8" s="8">
        <v>0.12891929084487594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1292</v>
      </c>
      <c r="D9" s="53">
        <v>1751998.4689063553</v>
      </c>
      <c r="E9" s="8">
        <v>0.23395293556607583</v>
      </c>
      <c r="F9" s="8">
        <v>0.60540175462467005</v>
      </c>
      <c r="G9" s="8">
        <v>0.16064530980925423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582</v>
      </c>
      <c r="D10" s="53">
        <v>890243.20713795128</v>
      </c>
      <c r="E10" s="8">
        <v>0.18134330950328242</v>
      </c>
      <c r="F10" s="8">
        <v>0.6895044608087183</v>
      </c>
      <c r="G10" s="8">
        <v>0.12915222968799758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390</v>
      </c>
      <c r="D11" s="53">
        <v>565782.81524676841</v>
      </c>
      <c r="E11" s="8">
        <v>0.23248300056040849</v>
      </c>
      <c r="F11" s="8">
        <v>0.61354428264774763</v>
      </c>
      <c r="G11" s="8">
        <v>0.15397271679184293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607</v>
      </c>
      <c r="D12" s="53">
        <v>788920.65923503565</v>
      </c>
      <c r="E12" s="8">
        <v>0.24198890037832421</v>
      </c>
      <c r="F12" s="8">
        <v>0.62624542237366976</v>
      </c>
      <c r="G12" s="8">
        <v>0.13176567724800559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566</v>
      </c>
      <c r="D13" s="53">
        <v>872916.25074983865</v>
      </c>
      <c r="E13" s="8">
        <v>0.17702955889022565</v>
      </c>
      <c r="F13" s="8">
        <v>0.69556317420327285</v>
      </c>
      <c r="G13" s="8">
        <v>0.12740726690649964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43</v>
      </c>
      <c r="D14" s="53">
        <v>64085.564799779902</v>
      </c>
      <c r="E14" s="8">
        <v>0.23034547491446078</v>
      </c>
      <c r="F14" s="8">
        <v>0.4493568438984859</v>
      </c>
      <c r="G14" s="8">
        <v>0.32029768118705332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123</v>
      </c>
      <c r="D15" s="53">
        <v>185617.06189124999</v>
      </c>
      <c r="E15" s="8">
        <v>0.18851394483504025</v>
      </c>
      <c r="F15" s="8">
        <v>0.59019661104157606</v>
      </c>
      <c r="G15" s="8">
        <v>0.22128944412338358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145</v>
      </c>
      <c r="D16" s="53">
        <v>164919.32412163439</v>
      </c>
      <c r="E16" s="8">
        <v>0.27040313183063747</v>
      </c>
      <c r="F16" s="8">
        <v>0.53227601428591076</v>
      </c>
      <c r="G16" s="8">
        <v>0.19732085388345241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206</v>
      </c>
      <c r="D17" s="53">
        <v>315024.22391389275</v>
      </c>
      <c r="E17" s="8">
        <v>0.19948554136220928</v>
      </c>
      <c r="F17" s="8">
        <v>0.66537279551362905</v>
      </c>
      <c r="G17" s="8">
        <v>0.13514166312416206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421</v>
      </c>
      <c r="D18" s="53">
        <v>630222.03760342125</v>
      </c>
      <c r="E18" s="8">
        <v>0.15618191530377964</v>
      </c>
      <c r="F18" s="8">
        <v>0.71249944423285216</v>
      </c>
      <c r="G18" s="8">
        <v>0.13131864046336772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800</v>
      </c>
      <c r="D19" s="53">
        <v>1092291.8506408213</v>
      </c>
      <c r="E19" s="8">
        <v>0.25012655441399578</v>
      </c>
      <c r="F19" s="8">
        <v>0.61485665402664846</v>
      </c>
      <c r="G19" s="8">
        <v>0.13501679155935525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432</v>
      </c>
      <c r="D20" s="53">
        <v>583577.11019524222</v>
      </c>
      <c r="E20" s="8">
        <v>0.22523129006757908</v>
      </c>
      <c r="F20" s="8">
        <v>0.56486950899852628</v>
      </c>
      <c r="G20" s="8">
        <v>0.20989920093389552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21126.453690927538</v>
      </c>
      <c r="E21" s="8">
        <v>0.25568650964637984</v>
      </c>
      <c r="F21" s="8">
        <v>0.69109475993132241</v>
      </c>
      <c r="G21" s="8">
        <v>5.3218730422297786E-2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1558</v>
      </c>
      <c r="D22" s="53">
        <v>2175527.1117550805</v>
      </c>
      <c r="E22" s="8">
        <v>0.22476225943610253</v>
      </c>
      <c r="F22" s="8">
        <v>0.61410259970614745</v>
      </c>
      <c r="G22" s="8">
        <v>0.16113514085775052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316</v>
      </c>
      <c r="D23" s="53">
        <v>466714.56428922189</v>
      </c>
      <c r="E23" s="8">
        <v>0.17644284440955016</v>
      </c>
      <c r="F23" s="8">
        <v>0.7252671772894449</v>
      </c>
      <c r="G23" s="8">
        <v>9.828997830100486E-2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385</v>
      </c>
      <c r="D24" s="53">
        <v>543791.25955988257</v>
      </c>
      <c r="E24" s="8">
        <v>0.1933635410441209</v>
      </c>
      <c r="F24" s="14">
        <v>0.74803125202564469</v>
      </c>
      <c r="G24" s="13">
        <v>5.8605206930234195E-2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380</v>
      </c>
      <c r="D25" s="53">
        <v>628717.83431337215</v>
      </c>
      <c r="E25" s="8">
        <v>0.23387661329136727</v>
      </c>
      <c r="F25" s="8">
        <v>0.5683935350868129</v>
      </c>
      <c r="G25" s="8">
        <v>0.19772985162181902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641</v>
      </c>
      <c r="D26" s="53">
        <v>819301.41790899041</v>
      </c>
      <c r="E26" s="8">
        <v>0.19184642515093342</v>
      </c>
      <c r="F26" s="8">
        <v>0.65450963517778149</v>
      </c>
      <c r="G26" s="8">
        <v>0.15364393967128465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468</v>
      </c>
      <c r="D27" s="53">
        <v>650431.16426206019</v>
      </c>
      <c r="E27" s="8">
        <v>0.24899327363488119</v>
      </c>
      <c r="F27" s="8">
        <v>0.5751829693514664</v>
      </c>
      <c r="G27" s="8">
        <v>0.17582375701365269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219</v>
      </c>
      <c r="D28" s="53">
        <v>217367.57294834271</v>
      </c>
      <c r="E28" s="8">
        <v>0.19606902935146966</v>
      </c>
      <c r="F28" s="8">
        <v>0.57675665652948183</v>
      </c>
      <c r="G28" s="8">
        <v>0.2271743141190489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584</v>
      </c>
      <c r="D29" s="53">
        <v>565470.85038644727</v>
      </c>
      <c r="E29" s="8">
        <v>0.20820971342446837</v>
      </c>
      <c r="F29" s="8">
        <v>0.60761585619462888</v>
      </c>
      <c r="G29" s="8">
        <v>0.18417443038090248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783</v>
      </c>
      <c r="D30" s="53">
        <v>997694.54913162708</v>
      </c>
      <c r="E30" s="8">
        <v>0.23002773607431093</v>
      </c>
      <c r="F30" s="8">
        <v>0.60956446058175329</v>
      </c>
      <c r="G30" s="8">
        <v>0.16040780334393612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861708.7035778882</v>
      </c>
      <c r="E31" s="8">
        <v>0.21059534668721633</v>
      </c>
      <c r="F31" s="8">
        <v>0.69324264456482698</v>
      </c>
      <c r="G31" s="8">
        <v>9.6162008747956482E-2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1546</v>
      </c>
      <c r="D32" s="53">
        <v>2194453.6731583094</v>
      </c>
      <c r="E32" s="8">
        <v>0.21534146918926067</v>
      </c>
      <c r="F32" s="8">
        <v>0.65389515179415181</v>
      </c>
      <c r="G32" s="8">
        <v>0.13076337901658719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328</v>
      </c>
      <c r="D33" s="53">
        <v>447788.00288599654</v>
      </c>
      <c r="E33" s="8">
        <v>0.22056856296033878</v>
      </c>
      <c r="F33" s="13">
        <v>0.53495625260826873</v>
      </c>
      <c r="G33" s="14">
        <v>0.24447518443139188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401</v>
      </c>
      <c r="D34" s="53">
        <v>545203.39376295847</v>
      </c>
      <c r="E34" s="8">
        <v>0.19328504500285035</v>
      </c>
      <c r="F34" s="8">
        <v>0.66874244563007612</v>
      </c>
      <c r="G34" s="8">
        <v>0.13797250936707348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359</v>
      </c>
      <c r="D35" s="53">
        <v>490644.51813122077</v>
      </c>
      <c r="E35" s="8">
        <v>0.17904757532342153</v>
      </c>
      <c r="F35" s="8">
        <v>0.62070605086279296</v>
      </c>
      <c r="G35" s="8">
        <v>0.20024637381378552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498</v>
      </c>
      <c r="D36" s="53">
        <v>694540.68816028011</v>
      </c>
      <c r="E36" s="8">
        <v>0.26493987479577846</v>
      </c>
      <c r="F36" s="8">
        <v>0.58585676146520327</v>
      </c>
      <c r="G36" s="8">
        <v>0.14920336373901902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616</v>
      </c>
      <c r="D37" s="53">
        <v>911853.07598984626</v>
      </c>
      <c r="E37" s="8">
        <v>0.21284672134748997</v>
      </c>
      <c r="F37" s="8">
        <v>0.65629167137845135</v>
      </c>
      <c r="G37" s="8">
        <v>0.13086160727405752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124</v>
      </c>
      <c r="D38" s="53">
        <v>165713.68352579407</v>
      </c>
      <c r="E38" s="8">
        <v>0.14013199257214851</v>
      </c>
      <c r="F38" s="8">
        <v>0.72286487436158875</v>
      </c>
      <c r="G38" s="8">
        <v>0.13700313306626258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167</v>
      </c>
      <c r="D39" s="53">
        <v>229693.26511106564</v>
      </c>
      <c r="E39" s="8">
        <v>0.2114169531393057</v>
      </c>
      <c r="F39" s="8">
        <v>0.65487984795903631</v>
      </c>
      <c r="G39" s="8">
        <v>0.13370319890165769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113</v>
      </c>
      <c r="D40" s="53">
        <v>153253.57242275801</v>
      </c>
      <c r="E40" s="8">
        <v>0.21922375467477764</v>
      </c>
      <c r="F40" s="8">
        <v>0.63846920568077115</v>
      </c>
      <c r="G40" s="8">
        <v>0.14230703964445088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168</v>
      </c>
      <c r="D41" s="53">
        <v>229485.38952844293</v>
      </c>
      <c r="E41" s="8">
        <v>0.21040378716741781</v>
      </c>
      <c r="F41" s="8">
        <v>0.60189820854996356</v>
      </c>
      <c r="G41" s="8">
        <v>0.18769800428261824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188</v>
      </c>
      <c r="D42" s="53">
        <v>257702.00130611859</v>
      </c>
      <c r="E42" s="8">
        <v>0.15352661624754632</v>
      </c>
      <c r="F42" s="8">
        <v>0.63236625349645348</v>
      </c>
      <c r="G42" s="8">
        <v>0.21410713025600039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206</v>
      </c>
      <c r="D43" s="53">
        <v>295827.37877106195</v>
      </c>
      <c r="E43" s="8">
        <v>0.24898435656975415</v>
      </c>
      <c r="F43" s="8">
        <v>0.59643542010079109</v>
      </c>
      <c r="G43" s="8">
        <v>0.1545802233294552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175</v>
      </c>
      <c r="D44" s="53">
        <v>241483.10166188006</v>
      </c>
      <c r="E44" s="8">
        <v>0.27192516248490167</v>
      </c>
      <c r="F44" s="8">
        <v>0.55068280994021301</v>
      </c>
      <c r="G44" s="8">
        <v>0.17739202757488498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237</v>
      </c>
      <c r="D45" s="53">
        <v>312360.94371641334</v>
      </c>
      <c r="E45" s="8">
        <v>0.27563782364093453</v>
      </c>
      <c r="F45" s="8">
        <v>0.60952617309173007</v>
      </c>
      <c r="G45" s="8">
        <v>0.11483600326733555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247</v>
      </c>
      <c r="D46" s="53">
        <v>342861.29099685303</v>
      </c>
      <c r="E46" s="8">
        <v>0.21723286839944514</v>
      </c>
      <c r="F46" s="8">
        <v>0.62904564119963313</v>
      </c>
      <c r="G46" s="8">
        <v>0.15372149040092123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249</v>
      </c>
      <c r="D47" s="53">
        <v>413861.04900391749</v>
      </c>
      <c r="E47" s="8">
        <v>0.18894145048543132</v>
      </c>
      <c r="F47" s="8">
        <v>0.70036271126906002</v>
      </c>
      <c r="G47" s="8">
        <v>0.11069583824550878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465</v>
      </c>
      <c r="D48" s="53">
        <v>648971.94558366796</v>
      </c>
      <c r="E48" s="8">
        <v>0.25403219485830608</v>
      </c>
      <c r="F48" s="8">
        <v>0.62555260501103493</v>
      </c>
      <c r="G48" s="8">
        <v>0.12041520013065958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1409</v>
      </c>
      <c r="D49" s="53">
        <v>1993269.7304606335</v>
      </c>
      <c r="E49" s="8">
        <v>0.20391874737450022</v>
      </c>
      <c r="F49" s="8">
        <v>0.63640334229619155</v>
      </c>
      <c r="G49" s="8">
        <v>0.15967791032930939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199</v>
      </c>
      <c r="D50" s="53">
        <v>247996.94115109203</v>
      </c>
      <c r="E50" s="8">
        <v>0.29790944430118882</v>
      </c>
      <c r="F50" s="8">
        <v>0.55185624449690163</v>
      </c>
      <c r="G50" s="8">
        <v>0.15023431120190933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1675</v>
      </c>
      <c r="D51" s="53">
        <v>2394244.7348932158</v>
      </c>
      <c r="E51" s="8">
        <v>0.20776664815286477</v>
      </c>
      <c r="F51" s="8">
        <v>0.64221962220588802</v>
      </c>
      <c r="G51" s="8">
        <v>0.15001372964124524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1874</v>
      </c>
      <c r="D53" s="53">
        <v>2642241.6760443109</v>
      </c>
      <c r="E53" s="8">
        <v>0.21622731922405086</v>
      </c>
      <c r="F53" s="8">
        <v>0.63373824767187459</v>
      </c>
      <c r="G53" s="8">
        <v>0.15003443310407175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1750</v>
      </c>
      <c r="D54" s="53">
        <v>2450711.8026488721</v>
      </c>
      <c r="E54" s="8">
        <v>0.20973944234014258</v>
      </c>
      <c r="F54" s="8">
        <v>0.63557811765684002</v>
      </c>
      <c r="G54" s="8">
        <v>0.15468244000301606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191529.87339543513</v>
      </c>
      <c r="E55" s="8">
        <v>0.29924265344661377</v>
      </c>
      <c r="F55" s="8">
        <v>0.61019627477983507</v>
      </c>
      <c r="G55" s="8">
        <v>9.0561071773551202E-2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1675</v>
      </c>
      <c r="D57" s="53">
        <v>2394244.7348932158</v>
      </c>
      <c r="E57" s="8">
        <v>0.20776664815286477</v>
      </c>
      <c r="F57" s="8">
        <v>0.64221962220588802</v>
      </c>
      <c r="G57" s="8">
        <v>0.15001372964124524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199</v>
      </c>
      <c r="D58" s="53">
        <v>247996.94115109203</v>
      </c>
      <c r="E58" s="8">
        <v>0.29790944430118882</v>
      </c>
      <c r="F58" s="8">
        <v>0.55185624449690163</v>
      </c>
      <c r="G58" s="8">
        <v>0.15023431120190933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1874</v>
      </c>
      <c r="D61" s="53">
        <v>2642241.6760443109</v>
      </c>
      <c r="E61" s="8">
        <v>0.21622731922405086</v>
      </c>
      <c r="F61" s="8">
        <v>0.63373824767187459</v>
      </c>
      <c r="G61" s="8">
        <v>0.15003443310407175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1417</v>
      </c>
      <c r="D62" s="53">
        <v>1965469.8388335693</v>
      </c>
      <c r="E62" s="8">
        <v>0.21274021137462359</v>
      </c>
      <c r="F62" s="8">
        <v>0.64213787252303278</v>
      </c>
      <c r="G62" s="8">
        <v>0.14512191610234362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457</v>
      </c>
      <c r="D63" s="53">
        <v>676771.83721073705</v>
      </c>
      <c r="E63" s="8">
        <v>0.22635452151878174</v>
      </c>
      <c r="F63" s="8">
        <v>0.60934419284461605</v>
      </c>
      <c r="G63" s="8">
        <v>0.16430128563660099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246</v>
      </c>
      <c r="D64" s="53">
        <v>344386.19277003093</v>
      </c>
      <c r="E64" s="8">
        <v>0.24253102923908809</v>
      </c>
      <c r="F64" s="8">
        <v>0.64942308708565644</v>
      </c>
      <c r="G64" s="8">
        <v>0.10804588367525485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1628</v>
      </c>
      <c r="D65" s="53">
        <v>2297855.4832742759</v>
      </c>
      <c r="E65" s="8">
        <v>0.21228510675083778</v>
      </c>
      <c r="F65" s="8">
        <v>0.6313875157963339</v>
      </c>
      <c r="G65" s="8">
        <v>0.15632737745282699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1177</v>
      </c>
      <c r="D66" s="53">
        <v>1598737.6303141923</v>
      </c>
      <c r="E66" s="8">
        <v>0.23142034162365005</v>
      </c>
      <c r="F66" s="8">
        <v>0.61179036496184191</v>
      </c>
      <c r="G66" s="8">
        <v>0.15678929341451014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697</v>
      </c>
      <c r="D67" s="53">
        <v>1043504.0457301115</v>
      </c>
      <c r="E67" s="8">
        <v>0.19295030680820621</v>
      </c>
      <c r="F67" s="8">
        <v>0.66736428500046774</v>
      </c>
      <c r="G67" s="8">
        <v>0.13968540819132541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626</v>
      </c>
      <c r="D68" s="53">
        <v>885073.99549527455</v>
      </c>
      <c r="E68" s="8">
        <v>0.1901978147438787</v>
      </c>
      <c r="F68" s="14">
        <v>0.74558379387365326</v>
      </c>
      <c r="G68" s="13">
        <v>6.4218391382467835E-2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228</v>
      </c>
      <c r="D69" s="53">
        <v>310098.09961342998</v>
      </c>
      <c r="E69" s="8">
        <v>0.20346569267448683</v>
      </c>
      <c r="F69" s="8">
        <v>0.60872022512353363</v>
      </c>
      <c r="G69" s="8">
        <v>0.18781408220198081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188</v>
      </c>
      <c r="D70" s="53">
        <v>253290.6552373743</v>
      </c>
      <c r="E70" s="14">
        <v>0.35955242072645732</v>
      </c>
      <c r="F70" s="13">
        <v>0.48362237436679306</v>
      </c>
      <c r="G70" s="8">
        <v>0.15682520490674901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150</v>
      </c>
      <c r="D71" s="53">
        <v>217902.8427169043</v>
      </c>
      <c r="E71" s="13">
        <v>2.4987144084968053E-2</v>
      </c>
      <c r="F71" s="14">
        <v>0.77504412306455694</v>
      </c>
      <c r="G71" s="8">
        <v>0.19996873285047492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151</v>
      </c>
      <c r="D72" s="53">
        <v>223040.48051186124</v>
      </c>
      <c r="E72" s="8">
        <v>0.1809637998742972</v>
      </c>
      <c r="F72" s="8">
        <v>0.57911913737616527</v>
      </c>
      <c r="G72" s="8">
        <v>0.23991706274953789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261</v>
      </c>
      <c r="D73" s="53">
        <v>373999.681699579</v>
      </c>
      <c r="E73" s="8">
        <v>0.28165028165395756</v>
      </c>
      <c r="F73" s="13">
        <v>0.51634009886537724</v>
      </c>
      <c r="G73" s="8">
        <v>0.20200961948066506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270</v>
      </c>
      <c r="D74" s="53">
        <v>378835.92076988216</v>
      </c>
      <c r="E74" s="8">
        <v>0.2578318422287641</v>
      </c>
      <c r="F74" s="8">
        <v>0.56005884502030012</v>
      </c>
      <c r="G74" s="8">
        <v>0.18210931275093553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0" display="Vissza" xr:uid="{C86C627F-65A4-433F-A157-768D85B19E0E}"/>
  </hyperlinks>
  <pageMargins left="0.75" right="0.75" top="1" bottom="1" header="0.5" footer="0.5"/>
  <pageSetup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37F73-3279-4A5A-BA2E-E376A92DCCA9}">
  <sheetPr codeName="Munka3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5" width="10" style="1" customWidth="1"/>
    <col min="6" max="6" width="13.5703125" style="1" customWidth="1"/>
    <col min="7" max="9" width="10" style="1" customWidth="1"/>
    <col min="10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179</v>
      </c>
      <c r="D1" s="65"/>
      <c r="E1" s="65"/>
      <c r="F1" s="65"/>
      <c r="G1" s="65"/>
      <c r="H1" s="65"/>
      <c r="I1" s="65"/>
      <c r="J1" s="65"/>
    </row>
    <row r="2" spans="1:44" ht="45" customHeight="1" x14ac:dyDescent="0.2">
      <c r="A2" s="67"/>
      <c r="B2" s="67"/>
      <c r="C2" s="66" t="s">
        <v>1</v>
      </c>
      <c r="D2" s="66"/>
      <c r="E2" s="4" t="s">
        <v>75</v>
      </c>
      <c r="F2" s="4" t="s">
        <v>76</v>
      </c>
      <c r="G2" s="4" t="s">
        <v>77</v>
      </c>
      <c r="H2" s="4" t="s">
        <v>78</v>
      </c>
      <c r="I2" s="4" t="s">
        <v>79</v>
      </c>
      <c r="J2" s="4" t="s">
        <v>114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48</v>
      </c>
      <c r="D4" s="53">
        <v>74691.33850375269</v>
      </c>
      <c r="E4" s="8">
        <v>0.561403453586651</v>
      </c>
      <c r="F4" s="8">
        <v>0.26321936914822808</v>
      </c>
      <c r="G4" s="8">
        <v>0.13711262090338569</v>
      </c>
      <c r="H4" s="8">
        <v>3.8264556361735286E-2</v>
      </c>
      <c r="I4" s="54">
        <v>0</v>
      </c>
      <c r="J4" s="54">
        <v>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</v>
      </c>
      <c r="D5" s="53">
        <v>13411.099485912744</v>
      </c>
      <c r="E5" s="8">
        <v>0.75227336473709694</v>
      </c>
      <c r="F5" s="8">
        <v>0.24772663526290309</v>
      </c>
      <c r="G5" s="54">
        <v>0</v>
      </c>
      <c r="H5" s="54">
        <v>0</v>
      </c>
      <c r="I5" s="54">
        <v>0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18</v>
      </c>
      <c r="D6" s="53">
        <v>24885.649194554688</v>
      </c>
      <c r="E6" s="8">
        <v>0.4568997398802444</v>
      </c>
      <c r="F6" s="8">
        <v>0.39469559689808487</v>
      </c>
      <c r="G6" s="8">
        <v>0.14840466322167056</v>
      </c>
      <c r="H6" s="54">
        <v>0</v>
      </c>
      <c r="I6" s="54">
        <v>0</v>
      </c>
      <c r="J6" s="54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12</v>
      </c>
      <c r="D7" s="53">
        <v>19132.902861907187</v>
      </c>
      <c r="E7" s="8">
        <v>0.53749171268567952</v>
      </c>
      <c r="F7" s="8">
        <v>0.12027173071225239</v>
      </c>
      <c r="G7" s="8">
        <v>0.34223655660206825</v>
      </c>
      <c r="H7" s="54">
        <v>0</v>
      </c>
      <c r="I7" s="54">
        <v>0</v>
      </c>
      <c r="J7" s="54">
        <v>0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9</v>
      </c>
      <c r="D8" s="53">
        <v>17261.686961378084</v>
      </c>
      <c r="E8" s="8">
        <v>0.59027481526481695</v>
      </c>
      <c r="F8" s="8">
        <v>0.24415440719154227</v>
      </c>
      <c r="G8" s="54">
        <v>0</v>
      </c>
      <c r="H8" s="8">
        <v>0.16557077754364069</v>
      </c>
      <c r="I8" s="54">
        <v>0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33</v>
      </c>
      <c r="D9" s="53">
        <v>48719.791782551729</v>
      </c>
      <c r="E9" s="8">
        <v>0.72940893882982294</v>
      </c>
      <c r="F9" s="8">
        <v>0.19478723991712388</v>
      </c>
      <c r="G9" s="8">
        <v>7.580382125305328E-2</v>
      </c>
      <c r="H9" s="54">
        <v>0</v>
      </c>
      <c r="I9" s="54">
        <v>0</v>
      </c>
      <c r="J9" s="54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15</v>
      </c>
      <c r="D10" s="53">
        <v>25971.546721200961</v>
      </c>
      <c r="E10" s="8">
        <v>0.24624346919141218</v>
      </c>
      <c r="F10" s="8">
        <v>0.39159058720334983</v>
      </c>
      <c r="G10" s="8">
        <v>0.25212124882480563</v>
      </c>
      <c r="H10" s="8">
        <v>0.11004469478043218</v>
      </c>
      <c r="I10" s="54">
        <v>0</v>
      </c>
      <c r="J10" s="54">
        <v>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7</v>
      </c>
      <c r="D11" s="53">
        <v>11367.832549555802</v>
      </c>
      <c r="E11" s="8">
        <v>0.70774670225494907</v>
      </c>
      <c r="F11" s="8">
        <v>0.29225329774505093</v>
      </c>
      <c r="G11" s="54">
        <v>0</v>
      </c>
      <c r="H11" s="54">
        <v>0</v>
      </c>
      <c r="I11" s="54">
        <v>0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16</v>
      </c>
      <c r="D12" s="53">
        <v>22394.907359754248</v>
      </c>
      <c r="E12" s="8">
        <v>0.76221468713420226</v>
      </c>
      <c r="F12" s="8">
        <v>0.11113054286676595</v>
      </c>
      <c r="G12" s="8">
        <v>0.126654769999032</v>
      </c>
      <c r="H12" s="54">
        <v>0</v>
      </c>
      <c r="I12" s="54">
        <v>0</v>
      </c>
      <c r="J12" s="54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13</v>
      </c>
      <c r="D13" s="53">
        <v>23931.843045212016</v>
      </c>
      <c r="E13" s="8">
        <v>0.23285701355953234</v>
      </c>
      <c r="F13" s="8">
        <v>0.42496573339214877</v>
      </c>
      <c r="G13" s="8">
        <v>0.2227534825300638</v>
      </c>
      <c r="H13" s="8">
        <v>0.11942377051825488</v>
      </c>
      <c r="I13" s="54">
        <v>0</v>
      </c>
      <c r="J13" s="54">
        <v>0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</v>
      </c>
      <c r="D15" s="53">
        <v>2043.2669363569437</v>
      </c>
      <c r="E15" s="8">
        <v>1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10</v>
      </c>
      <c r="D16" s="53">
        <v>14953.488612873693</v>
      </c>
      <c r="E16" s="8">
        <v>0.61529037704992218</v>
      </c>
      <c r="F16" s="8">
        <v>0.24602613495364051</v>
      </c>
      <c r="G16" s="8">
        <v>0.13868348799643729</v>
      </c>
      <c r="H16" s="54">
        <v>0</v>
      </c>
      <c r="I16" s="54">
        <v>0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</v>
      </c>
      <c r="D17" s="53">
        <v>4842.4917097234511</v>
      </c>
      <c r="E17" s="8">
        <v>0.478769718178365</v>
      </c>
      <c r="F17" s="8">
        <v>0.521230281821635</v>
      </c>
      <c r="G17" s="54">
        <v>0</v>
      </c>
      <c r="H17" s="54">
        <v>0</v>
      </c>
      <c r="I17" s="54">
        <v>0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13</v>
      </c>
      <c r="D18" s="53">
        <v>23991.578309039254</v>
      </c>
      <c r="E18" s="8">
        <v>0.66639256577557715</v>
      </c>
      <c r="F18" s="8">
        <v>0.14449566613832129</v>
      </c>
      <c r="G18" s="8">
        <v>0.18911176808610144</v>
      </c>
      <c r="H18" s="54">
        <v>0</v>
      </c>
      <c r="I18" s="54">
        <v>0</v>
      </c>
      <c r="J18" s="54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24</v>
      </c>
      <c r="D19" s="53">
        <v>37945.234388521159</v>
      </c>
      <c r="E19" s="8">
        <v>0.52112202730547075</v>
      </c>
      <c r="F19" s="8">
        <v>0.33167286662947787</v>
      </c>
      <c r="G19" s="8">
        <v>7.1885214701436995E-2</v>
      </c>
      <c r="H19" s="8">
        <v>7.5319891363614264E-2</v>
      </c>
      <c r="I19" s="54">
        <v>0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8</v>
      </c>
      <c r="D20" s="53">
        <v>7912.0340964688376</v>
      </c>
      <c r="E20" s="8">
        <v>0.48680655990805505</v>
      </c>
      <c r="F20" s="8">
        <v>0.13701532576277692</v>
      </c>
      <c r="G20" s="8">
        <v>0.37617811432916809</v>
      </c>
      <c r="H20" s="54">
        <v>0</v>
      </c>
      <c r="I20" s="54">
        <v>0</v>
      </c>
      <c r="J20" s="54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42</v>
      </c>
      <c r="D22" s="53">
        <v>67101.697976577241</v>
      </c>
      <c r="E22" s="8">
        <v>0.5661711862754959</v>
      </c>
      <c r="F22" s="8">
        <v>0.25537585783891881</v>
      </c>
      <c r="G22" s="8">
        <v>0.13586042815390345</v>
      </c>
      <c r="H22" s="8">
        <v>4.2592527731681672E-2</v>
      </c>
      <c r="I22" s="54">
        <v>0</v>
      </c>
      <c r="J22" s="54">
        <v>0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6</v>
      </c>
      <c r="D23" s="53">
        <v>7589.6405271754593</v>
      </c>
      <c r="E23" s="8">
        <v>0.51925086970940149</v>
      </c>
      <c r="F23" s="8">
        <v>0.33256559510828781</v>
      </c>
      <c r="G23" s="8">
        <v>0.1481835351823107</v>
      </c>
      <c r="H23" s="54">
        <v>0</v>
      </c>
      <c r="I23" s="54">
        <v>0</v>
      </c>
      <c r="J23" s="54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12</v>
      </c>
      <c r="D24" s="53">
        <v>16379.512629642331</v>
      </c>
      <c r="E24" s="8">
        <v>0.49691213210844049</v>
      </c>
      <c r="F24" s="8">
        <v>0.42878300674602465</v>
      </c>
      <c r="G24" s="8">
        <v>7.4304861145534876E-2</v>
      </c>
      <c r="H24" s="54">
        <v>0</v>
      </c>
      <c r="I24" s="54">
        <v>0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12</v>
      </c>
      <c r="D25" s="53">
        <v>22769.788767396305</v>
      </c>
      <c r="E25" s="8">
        <v>0.49556171158736895</v>
      </c>
      <c r="F25" s="8">
        <v>0.32052132406749417</v>
      </c>
      <c r="G25" s="8">
        <v>0.1839169643451368</v>
      </c>
      <c r="H25" s="54">
        <v>0</v>
      </c>
      <c r="I25" s="54">
        <v>0</v>
      </c>
      <c r="J25" s="54">
        <v>0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15</v>
      </c>
      <c r="D26" s="53">
        <v>26479.900696501816</v>
      </c>
      <c r="E26" s="8">
        <v>0.66115160845229637</v>
      </c>
      <c r="F26" s="8">
        <v>0.16067573676162605</v>
      </c>
      <c r="G26" s="8">
        <v>7.0240568307827947E-2</v>
      </c>
      <c r="H26" s="8">
        <v>0.10793208647824953</v>
      </c>
      <c r="I26" s="54">
        <v>0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9</v>
      </c>
      <c r="D27" s="53">
        <v>9062.1364102122479</v>
      </c>
      <c r="E27" s="8">
        <v>0.55193744473809958</v>
      </c>
      <c r="F27" s="8">
        <v>0.11962630886379316</v>
      </c>
      <c r="G27" s="8">
        <v>0.32843624639810742</v>
      </c>
      <c r="H27" s="54">
        <v>0</v>
      </c>
      <c r="I27" s="54">
        <v>0</v>
      </c>
      <c r="J27" s="54">
        <v>0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</v>
      </c>
      <c r="D28" s="53">
        <v>6982.452481164717</v>
      </c>
      <c r="E28" s="8">
        <v>0.56345216088332772</v>
      </c>
      <c r="F28" s="8">
        <v>0.17198996906594338</v>
      </c>
      <c r="G28" s="8">
        <v>0.26455787005072895</v>
      </c>
      <c r="H28" s="54">
        <v>0</v>
      </c>
      <c r="I28" s="54">
        <v>0</v>
      </c>
      <c r="J28" s="54"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15</v>
      </c>
      <c r="D29" s="53">
        <v>14895.565268870181</v>
      </c>
      <c r="E29" s="8">
        <v>0.59076824949240081</v>
      </c>
      <c r="F29" s="8">
        <v>0.1503108863396766</v>
      </c>
      <c r="G29" s="8">
        <v>0.25892086416792243</v>
      </c>
      <c r="H29" s="54">
        <v>0</v>
      </c>
      <c r="I29" s="54">
        <v>0</v>
      </c>
      <c r="J29" s="54">
        <v>0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14</v>
      </c>
      <c r="D30" s="53">
        <v>17900.992116284611</v>
      </c>
      <c r="E30" s="8">
        <v>0.33434336614141313</v>
      </c>
      <c r="F30" s="8">
        <v>0.59766725071875926</v>
      </c>
      <c r="G30" s="8">
        <v>6.7989383139827622E-2</v>
      </c>
      <c r="H30" s="54">
        <v>0</v>
      </c>
      <c r="I30" s="54">
        <v>0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12</v>
      </c>
      <c r="D31" s="53">
        <v>34912.32863743318</v>
      </c>
      <c r="E31" s="8">
        <v>0.66488811762703026</v>
      </c>
      <c r="F31" s="8">
        <v>0.15815309575947462</v>
      </c>
      <c r="G31" s="8">
        <v>9.5095701466951996E-2</v>
      </c>
      <c r="H31" s="8">
        <v>8.186308514654328E-2</v>
      </c>
      <c r="I31" s="54">
        <v>0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36</v>
      </c>
      <c r="D32" s="53">
        <v>58582.739583068666</v>
      </c>
      <c r="E32" s="8">
        <v>0.51072743227779194</v>
      </c>
      <c r="F32" s="8">
        <v>0.31588333773011812</v>
      </c>
      <c r="G32" s="8">
        <v>0.12460300127948959</v>
      </c>
      <c r="H32" s="8">
        <v>4.8786228712600355E-2</v>
      </c>
      <c r="I32" s="54">
        <v>0</v>
      </c>
      <c r="J32" s="54">
        <v>0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12</v>
      </c>
      <c r="D33" s="53">
        <v>16108.59892068402</v>
      </c>
      <c r="E33" s="8">
        <v>0.74569882117637676</v>
      </c>
      <c r="F33" s="8">
        <v>7.1694359925839141E-2</v>
      </c>
      <c r="G33" s="8">
        <v>0.1826068188977841</v>
      </c>
      <c r="H33" s="54">
        <v>0</v>
      </c>
      <c r="I33" s="54">
        <v>0</v>
      </c>
      <c r="J33" s="54">
        <v>0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</v>
      </c>
      <c r="D34" s="53">
        <v>8454.0548768407352</v>
      </c>
      <c r="E34" s="8">
        <v>0.49941933949969625</v>
      </c>
      <c r="F34" s="8">
        <v>0.13660849210764603</v>
      </c>
      <c r="G34" s="8">
        <v>0.36397216839265767</v>
      </c>
      <c r="H34" s="54">
        <v>0</v>
      </c>
      <c r="I34" s="54">
        <v>0</v>
      </c>
      <c r="J34" s="54">
        <v>0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12</v>
      </c>
      <c r="D35" s="53">
        <v>25190.241356064827</v>
      </c>
      <c r="E35" s="8">
        <v>0.67615960784986739</v>
      </c>
      <c r="F35" s="8">
        <v>0.11853522609961926</v>
      </c>
      <c r="G35" s="8">
        <v>0.20530516605051338</v>
      </c>
      <c r="H35" s="54">
        <v>0</v>
      </c>
      <c r="I35" s="54">
        <v>0</v>
      </c>
      <c r="J35" s="54">
        <v>0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19</v>
      </c>
      <c r="D36" s="53">
        <v>28010.117964672681</v>
      </c>
      <c r="E36" s="8">
        <v>0.57179326413552367</v>
      </c>
      <c r="F36" s="8">
        <v>0.29519162383005315</v>
      </c>
      <c r="G36" s="8">
        <v>3.097944993850001E-2</v>
      </c>
      <c r="H36" s="8">
        <v>0.10203566209592335</v>
      </c>
      <c r="I36" s="54">
        <v>0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9</v>
      </c>
      <c r="D37" s="53">
        <v>13036.924306174453</v>
      </c>
      <c r="E37" s="8">
        <v>0.35754111016209494</v>
      </c>
      <c r="F37" s="8">
        <v>0.55619162789275889</v>
      </c>
      <c r="G37" s="8">
        <v>8.6267261945146279E-2</v>
      </c>
      <c r="H37" s="54">
        <v>0</v>
      </c>
      <c r="I37" s="54">
        <v>0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</v>
      </c>
      <c r="D38" s="53">
        <v>3143.6135937909821</v>
      </c>
      <c r="E38" s="8">
        <v>0.68086449025814344</v>
      </c>
      <c r="F38" s="54">
        <v>0</v>
      </c>
      <c r="G38" s="8">
        <v>0.3191355097418565</v>
      </c>
      <c r="H38" s="54">
        <v>0</v>
      </c>
      <c r="I38" s="54">
        <v>0</v>
      </c>
      <c r="J38" s="54">
        <v>0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</v>
      </c>
      <c r="D39" s="53">
        <v>3128.3864561264681</v>
      </c>
      <c r="E39" s="8">
        <v>0.356978345193806</v>
      </c>
      <c r="F39" s="8">
        <v>0.3691665672119302</v>
      </c>
      <c r="G39" s="8">
        <v>0.27385508759426369</v>
      </c>
      <c r="H39" s="54">
        <v>0</v>
      </c>
      <c r="I39" s="54">
        <v>0</v>
      </c>
      <c r="J39" s="54">
        <v>0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</v>
      </c>
      <c r="D40" s="53">
        <v>2182.0548269232845</v>
      </c>
      <c r="E40" s="8">
        <v>0.44223334970313394</v>
      </c>
      <c r="F40" s="54">
        <v>0</v>
      </c>
      <c r="G40" s="8">
        <v>0.55776665029686612</v>
      </c>
      <c r="H40" s="54">
        <v>0</v>
      </c>
      <c r="I40" s="54">
        <v>0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4</v>
      </c>
      <c r="D41" s="53">
        <v>10338.416484317311</v>
      </c>
      <c r="E41" s="8">
        <v>0.59722686570042116</v>
      </c>
      <c r="F41" s="54">
        <v>0</v>
      </c>
      <c r="G41" s="8">
        <v>0.40277313429957884</v>
      </c>
      <c r="H41" s="54">
        <v>0</v>
      </c>
      <c r="I41" s="54">
        <v>0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</v>
      </c>
      <c r="D42" s="53">
        <v>14851.824871747516</v>
      </c>
      <c r="E42" s="8">
        <v>0.73110501487136714</v>
      </c>
      <c r="F42" s="8">
        <v>0.20104808536526927</v>
      </c>
      <c r="G42" s="8">
        <v>6.7846899763363597E-2</v>
      </c>
      <c r="H42" s="54">
        <v>0</v>
      </c>
      <c r="I42" s="54">
        <v>0</v>
      </c>
      <c r="J42" s="54">
        <v>0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12</v>
      </c>
      <c r="D43" s="53">
        <v>18382.207693433578</v>
      </c>
      <c r="E43" s="8">
        <v>0.50907116239649952</v>
      </c>
      <c r="F43" s="8">
        <v>0.28824540363820705</v>
      </c>
      <c r="G43" s="8">
        <v>4.7205322762620468E-2</v>
      </c>
      <c r="H43" s="8">
        <v>0.15547811120267283</v>
      </c>
      <c r="I43" s="54">
        <v>0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3</v>
      </c>
      <c r="D44" s="53">
        <v>4190.6858260039644</v>
      </c>
      <c r="E44" s="8">
        <v>0.29134145278082563</v>
      </c>
      <c r="F44" s="8">
        <v>0.70865854721917432</v>
      </c>
      <c r="G44" s="54">
        <v>0</v>
      </c>
      <c r="H44" s="54">
        <v>0</v>
      </c>
      <c r="I44" s="54">
        <v>0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5</v>
      </c>
      <c r="D45" s="53">
        <v>6376.7366867288474</v>
      </c>
      <c r="E45" s="8">
        <v>1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</v>
      </c>
      <c r="D46" s="53">
        <v>3416.9327119793174</v>
      </c>
      <c r="E46" s="8">
        <v>0.25976065072081178</v>
      </c>
      <c r="F46" s="8">
        <v>0.41109626719949538</v>
      </c>
      <c r="G46" s="8">
        <v>0.32914308207969284</v>
      </c>
      <c r="H46" s="54">
        <v>0</v>
      </c>
      <c r="I46" s="54">
        <v>0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5</v>
      </c>
      <c r="D47" s="53">
        <v>8680.4793527014299</v>
      </c>
      <c r="E47" s="8">
        <v>0.32649573464167347</v>
      </c>
      <c r="F47" s="8">
        <v>0.67350426535832664</v>
      </c>
      <c r="G47" s="54">
        <v>0</v>
      </c>
      <c r="H47" s="54">
        <v>0</v>
      </c>
      <c r="I47" s="54">
        <v>0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</v>
      </c>
      <c r="D48" s="53">
        <v>13269.866100607842</v>
      </c>
      <c r="E48" s="8">
        <v>0.60136671092912297</v>
      </c>
      <c r="F48" s="8">
        <v>0.17255353348261879</v>
      </c>
      <c r="G48" s="8">
        <v>0.22607975558825846</v>
      </c>
      <c r="H48" s="54">
        <v>0</v>
      </c>
      <c r="I48" s="54">
        <v>0</v>
      </c>
      <c r="J48" s="54">
        <v>0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39</v>
      </c>
      <c r="D49" s="53">
        <v>61421.47240314485</v>
      </c>
      <c r="E49" s="8">
        <v>0.55276954995115968</v>
      </c>
      <c r="F49" s="8">
        <v>0.28280736422730329</v>
      </c>
      <c r="G49" s="8">
        <v>0.11789162345034257</v>
      </c>
      <c r="H49" s="8">
        <v>4.653146237119446E-2</v>
      </c>
      <c r="I49" s="54">
        <v>0</v>
      </c>
      <c r="J49" s="54">
        <v>0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5</v>
      </c>
      <c r="D50" s="53">
        <v>5079.2822903936039</v>
      </c>
      <c r="E50" s="8">
        <v>0.3985059644594155</v>
      </c>
      <c r="F50" s="8">
        <v>0.43065532297302328</v>
      </c>
      <c r="G50" s="8">
        <v>0.17083871256756125</v>
      </c>
      <c r="H50" s="54">
        <v>0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43</v>
      </c>
      <c r="D51" s="53">
        <v>69612.056213359087</v>
      </c>
      <c r="E51" s="8">
        <v>0.57328935922830571</v>
      </c>
      <c r="F51" s="8">
        <v>0.25100231191275696</v>
      </c>
      <c r="G51" s="8">
        <v>0.13465177791967903</v>
      </c>
      <c r="H51" s="8">
        <v>4.1056550939258363E-2</v>
      </c>
      <c r="I51" s="54">
        <v>0</v>
      </c>
      <c r="J51" s="54">
        <v>0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</v>
      </c>
      <c r="D52" s="53">
        <v>1821.7019623173983</v>
      </c>
      <c r="E52" s="8">
        <v>0.52971201398862333</v>
      </c>
      <c r="F52" s="54">
        <v>0</v>
      </c>
      <c r="G52" s="8">
        <v>0.47028798601137672</v>
      </c>
      <c r="H52" s="54">
        <v>0</v>
      </c>
      <c r="I52" s="54">
        <v>0</v>
      </c>
      <c r="J52" s="54">
        <v>0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46</v>
      </c>
      <c r="D53" s="53">
        <v>72869.636541435291</v>
      </c>
      <c r="E53" s="8">
        <v>0.56219572263648443</v>
      </c>
      <c r="F53" s="8">
        <v>0.26979971267751984</v>
      </c>
      <c r="G53" s="8">
        <v>0.12878341486888159</v>
      </c>
      <c r="H53" s="8">
        <v>3.9221149817114213E-2</v>
      </c>
      <c r="I53" s="54">
        <v>0</v>
      </c>
      <c r="J53" s="54">
        <v>0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39</v>
      </c>
      <c r="D54" s="53">
        <v>59373.80187596663</v>
      </c>
      <c r="E54" s="8">
        <v>0.57025119499697907</v>
      </c>
      <c r="F54" s="8">
        <v>0.2091269869778544</v>
      </c>
      <c r="G54" s="8">
        <v>0.17248558888692131</v>
      </c>
      <c r="H54" s="8">
        <v>4.8136229138245057E-2</v>
      </c>
      <c r="I54" s="54">
        <v>0</v>
      </c>
      <c r="J54" s="54">
        <v>0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9</v>
      </c>
      <c r="D55" s="53">
        <v>15317.536627786068</v>
      </c>
      <c r="E55" s="8">
        <v>0.52710785774040547</v>
      </c>
      <c r="F55" s="8">
        <v>0.47289214225959469</v>
      </c>
      <c r="G55" s="54">
        <v>0</v>
      </c>
      <c r="H55" s="54">
        <v>0</v>
      </c>
      <c r="I55" s="54">
        <v>0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2</v>
      </c>
      <c r="D56" s="53">
        <v>1821.7019623173983</v>
      </c>
      <c r="E56" s="8">
        <v>0.52971201398862333</v>
      </c>
      <c r="F56" s="54">
        <v>0</v>
      </c>
      <c r="G56" s="8">
        <v>0.47028798601137672</v>
      </c>
      <c r="H56" s="54">
        <v>0</v>
      </c>
      <c r="I56" s="54">
        <v>0</v>
      </c>
      <c r="J56" s="54">
        <v>0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41</v>
      </c>
      <c r="D57" s="53">
        <v>67790.354251041688</v>
      </c>
      <c r="E57" s="8">
        <v>0.57446039508160329</v>
      </c>
      <c r="F57" s="8">
        <v>0.25774739252502776</v>
      </c>
      <c r="G57" s="8">
        <v>0.12563236585640572</v>
      </c>
      <c r="H57" s="8">
        <v>4.215984653696328E-2</v>
      </c>
      <c r="I57" s="54">
        <v>0</v>
      </c>
      <c r="J57" s="54">
        <v>0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5</v>
      </c>
      <c r="D58" s="53">
        <v>5079.2822903936039</v>
      </c>
      <c r="E58" s="8">
        <v>0.3985059644594155</v>
      </c>
      <c r="F58" s="8">
        <v>0.43065532297302328</v>
      </c>
      <c r="G58" s="8">
        <v>0.17083871256756125</v>
      </c>
      <c r="H58" s="54">
        <v>0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48</v>
      </c>
      <c r="D61" s="53">
        <v>74691.33850375269</v>
      </c>
      <c r="E61" s="8">
        <v>0.561403453586651</v>
      </c>
      <c r="F61" s="8">
        <v>0.26321936914822808</v>
      </c>
      <c r="G61" s="8">
        <v>0.13711262090338569</v>
      </c>
      <c r="H61" s="8">
        <v>3.8264556361735286E-2</v>
      </c>
      <c r="I61" s="54">
        <v>0</v>
      </c>
      <c r="J61" s="54">
        <v>0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27</v>
      </c>
      <c r="D62" s="53">
        <v>39885.057597589883</v>
      </c>
      <c r="E62" s="8">
        <v>0.53179973288534188</v>
      </c>
      <c r="F62" s="8">
        <v>0.24194892606106838</v>
      </c>
      <c r="G62" s="8">
        <v>0.22625134105359002</v>
      </c>
      <c r="H62" s="54">
        <v>0</v>
      </c>
      <c r="I62" s="54">
        <v>0</v>
      </c>
      <c r="J62" s="54">
        <v>0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21</v>
      </c>
      <c r="D63" s="53">
        <v>34806.280906162814</v>
      </c>
      <c r="E63" s="8">
        <v>0.59532681668476384</v>
      </c>
      <c r="F63" s="8">
        <v>0.28759350006858764</v>
      </c>
      <c r="G63" s="8">
        <v>3.4967177759046703E-2</v>
      </c>
      <c r="H63" s="8">
        <v>8.2112505487601517E-2</v>
      </c>
      <c r="I63" s="54">
        <v>0</v>
      </c>
      <c r="J63" s="54">
        <v>0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11</v>
      </c>
      <c r="D64" s="53">
        <v>15461.78416138357</v>
      </c>
      <c r="E64" s="8">
        <v>0.58233569634918902</v>
      </c>
      <c r="F64" s="8">
        <v>0.21487084001073811</v>
      </c>
      <c r="G64" s="8">
        <v>0.20279346364007295</v>
      </c>
      <c r="H64" s="54">
        <v>0</v>
      </c>
      <c r="I64" s="54">
        <v>0</v>
      </c>
      <c r="J64" s="54">
        <v>0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37</v>
      </c>
      <c r="D65" s="53">
        <v>59229.55434236912</v>
      </c>
      <c r="E65" s="8">
        <v>0.55593912377357779</v>
      </c>
      <c r="F65" s="8">
        <v>0.27584067839737575</v>
      </c>
      <c r="G65" s="8">
        <v>0.11996673781836002</v>
      </c>
      <c r="H65" s="8">
        <v>4.8253460010686554E-2</v>
      </c>
      <c r="I65" s="54">
        <v>0</v>
      </c>
      <c r="J65" s="54">
        <v>0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34</v>
      </c>
      <c r="D66" s="53">
        <v>46243.277244313431</v>
      </c>
      <c r="E66" s="8">
        <v>0.61203655298500015</v>
      </c>
      <c r="F66" s="8">
        <v>0.22713127856011378</v>
      </c>
      <c r="G66" s="8">
        <v>9.9027921389724993E-2</v>
      </c>
      <c r="H66" s="8">
        <v>6.1804247065161196E-2</v>
      </c>
      <c r="I66" s="54">
        <v>0</v>
      </c>
      <c r="J66" s="54">
        <v>0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14</v>
      </c>
      <c r="D67" s="53">
        <v>28448.061259439259</v>
      </c>
      <c r="E67" s="8">
        <v>0.47909765313637115</v>
      </c>
      <c r="F67" s="8">
        <v>0.3218817701837412</v>
      </c>
      <c r="G67" s="8">
        <v>0.19902057667988754</v>
      </c>
      <c r="H67" s="54">
        <v>0</v>
      </c>
      <c r="I67" s="54">
        <v>0</v>
      </c>
      <c r="J67" s="54">
        <v>0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18</v>
      </c>
      <c r="D68" s="53">
        <v>28011.436254935721</v>
      </c>
      <c r="E68" s="8">
        <v>0.52020764508829243</v>
      </c>
      <c r="F68" s="8">
        <v>0.33431219079590463</v>
      </c>
      <c r="G68" s="8">
        <v>4.3449304080673642E-2</v>
      </c>
      <c r="H68" s="8">
        <v>0.10203086003512933</v>
      </c>
      <c r="I68" s="54">
        <v>0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5</v>
      </c>
      <c r="D69" s="53">
        <v>7543.4362062438668</v>
      </c>
      <c r="E69" s="8">
        <v>0.85090882545690649</v>
      </c>
      <c r="F69" s="54">
        <v>0</v>
      </c>
      <c r="G69" s="8">
        <v>0.14909117454309356</v>
      </c>
      <c r="H69" s="54">
        <v>0</v>
      </c>
      <c r="I69" s="54">
        <v>0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8</v>
      </c>
      <c r="D70" s="53">
        <v>12627.937777207624</v>
      </c>
      <c r="E70" s="8">
        <v>0.66493374686784246</v>
      </c>
      <c r="F70" s="8">
        <v>0.1865552013894525</v>
      </c>
      <c r="G70" s="8">
        <v>0.14851105174270504</v>
      </c>
      <c r="H70" s="54">
        <v>0</v>
      </c>
      <c r="I70" s="54">
        <v>0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</v>
      </c>
      <c r="D72" s="53">
        <v>4134.388065021707</v>
      </c>
      <c r="E72" s="8">
        <v>0.27499801942554342</v>
      </c>
      <c r="F72" s="8">
        <v>0.72500198057445642</v>
      </c>
      <c r="G72" s="54">
        <v>0</v>
      </c>
      <c r="H72" s="54">
        <v>0</v>
      </c>
      <c r="I72" s="54">
        <v>0</v>
      </c>
      <c r="J72" s="54">
        <v>0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11</v>
      </c>
      <c r="D73" s="53">
        <v>17240.440247086179</v>
      </c>
      <c r="E73" s="8">
        <v>0.41287050217340193</v>
      </c>
      <c r="F73" s="8">
        <v>0.28667454534044717</v>
      </c>
      <c r="G73" s="8">
        <v>0.30045495248615095</v>
      </c>
      <c r="H73" s="54">
        <v>0</v>
      </c>
      <c r="I73" s="54">
        <v>0</v>
      </c>
      <c r="J73" s="54">
        <v>0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5133.6999532575974</v>
      </c>
      <c r="E74" s="8">
        <v>0.83559147648941301</v>
      </c>
      <c r="F74" s="54">
        <v>0</v>
      </c>
      <c r="G74" s="8">
        <v>0.16440852351058691</v>
      </c>
      <c r="H74" s="54">
        <v>0</v>
      </c>
      <c r="I74" s="54">
        <v>0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1" display="Vissza" xr:uid="{9C237AC1-D5B3-47BE-A3C0-EA05E1687016}"/>
  </hyperlinks>
  <pageMargins left="0.75" right="0.75" top="1" bottom="1" header="0.5" footer="0.5"/>
  <pageSetup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894EB-3C6F-4883-8007-9FB60C3C3D6D}">
  <sheetPr codeName="Munka3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180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148</v>
      </c>
      <c r="F2" s="4" t="s">
        <v>149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48</v>
      </c>
      <c r="D4" s="53">
        <v>74691.33850375269</v>
      </c>
      <c r="E4" s="8">
        <v>0.41038111151392215</v>
      </c>
      <c r="F4" s="8">
        <v>0.58961888848607791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</v>
      </c>
      <c r="D5" s="53">
        <v>13411.099485912744</v>
      </c>
      <c r="E5" s="8">
        <v>0.32309276546710708</v>
      </c>
      <c r="F5" s="8">
        <v>0.67690723453289303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18</v>
      </c>
      <c r="D6" s="53">
        <v>24885.649194554688</v>
      </c>
      <c r="E6" s="8">
        <v>0.51422838314670516</v>
      </c>
      <c r="F6" s="8">
        <v>0.48577161685329451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12</v>
      </c>
      <c r="D7" s="53">
        <v>19132.902861907187</v>
      </c>
      <c r="E7" s="8">
        <v>0.43432621453079956</v>
      </c>
      <c r="F7" s="8">
        <v>0.56567378546920066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9</v>
      </c>
      <c r="D8" s="53">
        <v>17261.686961378084</v>
      </c>
      <c r="E8" s="8">
        <v>0.3019436561772102</v>
      </c>
      <c r="F8" s="8">
        <v>0.69805634382278969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33</v>
      </c>
      <c r="D9" s="53">
        <v>48719.791782551729</v>
      </c>
      <c r="E9" s="8">
        <v>0.48323490753005288</v>
      </c>
      <c r="F9" s="8">
        <v>0.5167650924699474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15</v>
      </c>
      <c r="D10" s="53">
        <v>25971.546721200961</v>
      </c>
      <c r="E10" s="8">
        <v>0.27371532835604256</v>
      </c>
      <c r="F10" s="8">
        <v>0.72628467164395716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7</v>
      </c>
      <c r="D11" s="53">
        <v>11367.832549555802</v>
      </c>
      <c r="E11" s="8">
        <v>0.20142470207221475</v>
      </c>
      <c r="F11" s="8">
        <v>0.79857529792778525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16</v>
      </c>
      <c r="D12" s="53">
        <v>22394.907359754248</v>
      </c>
      <c r="E12" s="8">
        <v>0.42584976873386821</v>
      </c>
      <c r="F12" s="8">
        <v>0.57415023126613185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13</v>
      </c>
      <c r="D13" s="53">
        <v>23931.843045212016</v>
      </c>
      <c r="E13" s="8">
        <v>0.24618801886674826</v>
      </c>
      <c r="F13" s="8">
        <v>0.75381198113325154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</v>
      </c>
      <c r="D15" s="53">
        <v>2043.2669363569437</v>
      </c>
      <c r="E15" s="8">
        <v>1</v>
      </c>
      <c r="F15" s="54">
        <v>0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10</v>
      </c>
      <c r="D16" s="53">
        <v>14953.488612873693</v>
      </c>
      <c r="E16" s="8">
        <v>0.72827728897325739</v>
      </c>
      <c r="F16" s="8">
        <v>0.27172271102674267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</v>
      </c>
      <c r="D17" s="53">
        <v>4842.4917097234511</v>
      </c>
      <c r="E17" s="8">
        <v>0.478769718178365</v>
      </c>
      <c r="F17" s="8">
        <v>0.521230281821635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13</v>
      </c>
      <c r="D18" s="53">
        <v>23991.578309039254</v>
      </c>
      <c r="E18" s="8">
        <v>0.50786988269470468</v>
      </c>
      <c r="F18" s="8">
        <v>0.49213011730529532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24</v>
      </c>
      <c r="D19" s="53">
        <v>37945.234388521159</v>
      </c>
      <c r="E19" s="8">
        <v>0.39562089351959245</v>
      </c>
      <c r="F19" s="8">
        <v>0.60437910648040749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8</v>
      </c>
      <c r="D20" s="53">
        <v>7912.0340964688376</v>
      </c>
      <c r="E20" s="8">
        <v>0.14369863875144287</v>
      </c>
      <c r="F20" s="8">
        <v>0.85630136124855705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42</v>
      </c>
      <c r="D22" s="53">
        <v>67101.697976577241</v>
      </c>
      <c r="E22" s="8">
        <v>0.41206854888024663</v>
      </c>
      <c r="F22" s="8">
        <v>0.58793145111975331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6</v>
      </c>
      <c r="D23" s="53">
        <v>7589.6405271754593</v>
      </c>
      <c r="E23" s="8">
        <v>0.39546210288577011</v>
      </c>
      <c r="F23" s="8">
        <v>0.60453789711422989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12</v>
      </c>
      <c r="D24" s="53">
        <v>16379.512629642331</v>
      </c>
      <c r="E24" s="8">
        <v>0.6342545383669802</v>
      </c>
      <c r="F24" s="8">
        <v>0.36574546163301991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12</v>
      </c>
      <c r="D25" s="53">
        <v>22769.788767396305</v>
      </c>
      <c r="E25" s="8">
        <v>0.44846921478133644</v>
      </c>
      <c r="F25" s="8">
        <v>0.5515307852186635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15</v>
      </c>
      <c r="D26" s="53">
        <v>26479.900696501816</v>
      </c>
      <c r="E26" s="8">
        <v>0.33665671852582568</v>
      </c>
      <c r="F26" s="8">
        <v>0.66334328147417421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9</v>
      </c>
      <c r="D27" s="53">
        <v>9062.1364102122479</v>
      </c>
      <c r="E27" s="8">
        <v>0.12546142299693602</v>
      </c>
      <c r="F27" s="8">
        <v>0.87453857700306414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</v>
      </c>
      <c r="D28" s="53">
        <v>6982.452481164717</v>
      </c>
      <c r="E28" s="8">
        <v>0.4363356975594096</v>
      </c>
      <c r="F28" s="8">
        <v>0.5636643024405904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15</v>
      </c>
      <c r="D29" s="53">
        <v>14895.565268870181</v>
      </c>
      <c r="E29" s="8">
        <v>0.36203061106315504</v>
      </c>
      <c r="F29" s="8">
        <v>0.63796938893684485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14</v>
      </c>
      <c r="D30" s="53">
        <v>17900.992116284611</v>
      </c>
      <c r="E30" s="8">
        <v>0.59804766030814482</v>
      </c>
      <c r="F30" s="8">
        <v>0.40195233969185529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12</v>
      </c>
      <c r="D31" s="53">
        <v>34912.32863743318</v>
      </c>
      <c r="E31" s="8">
        <v>0.32959486353172329</v>
      </c>
      <c r="F31" s="8">
        <v>0.67040513646827704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36</v>
      </c>
      <c r="D32" s="53">
        <v>58582.739583068666</v>
      </c>
      <c r="E32" s="8">
        <v>0.351236430900148</v>
      </c>
      <c r="F32" s="8">
        <v>0.648763569099852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12</v>
      </c>
      <c r="D33" s="53">
        <v>16108.59892068402</v>
      </c>
      <c r="E33" s="8">
        <v>0.62547476672135927</v>
      </c>
      <c r="F33" s="8">
        <v>0.37452523327864073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</v>
      </c>
      <c r="D34" s="53">
        <v>8454.0548768407352</v>
      </c>
      <c r="E34" s="8">
        <v>0.74923217582508772</v>
      </c>
      <c r="F34" s="8">
        <v>0.25076782417491217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12</v>
      </c>
      <c r="D35" s="53">
        <v>25190.241356064827</v>
      </c>
      <c r="E35" s="8">
        <v>0.54299166723260017</v>
      </c>
      <c r="F35" s="8">
        <v>0.45700833276739983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19</v>
      </c>
      <c r="D36" s="53">
        <v>28010.117964672681</v>
      </c>
      <c r="E36" s="8">
        <v>0.24795764426566694</v>
      </c>
      <c r="F36" s="8">
        <v>0.75204235573433309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9</v>
      </c>
      <c r="D37" s="53">
        <v>13036.924306174453</v>
      </c>
      <c r="E37" s="8">
        <v>0.28338360190661765</v>
      </c>
      <c r="F37" s="8">
        <v>0.71661639809338229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</v>
      </c>
      <c r="D38" s="53">
        <v>3143.6135937909821</v>
      </c>
      <c r="E38" s="8">
        <v>0.68086449025814344</v>
      </c>
      <c r="F38" s="8">
        <v>0.3191355097418565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</v>
      </c>
      <c r="D39" s="53">
        <v>3128.3864561264681</v>
      </c>
      <c r="E39" s="8">
        <v>0.64302165480619389</v>
      </c>
      <c r="F39" s="8">
        <v>0.356978345193806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</v>
      </c>
      <c r="D40" s="53">
        <v>2182.0548269232845</v>
      </c>
      <c r="E40" s="8">
        <v>1</v>
      </c>
      <c r="F40" s="54">
        <v>0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4</v>
      </c>
      <c r="D41" s="53">
        <v>10338.416484317311</v>
      </c>
      <c r="E41" s="8">
        <v>0.28589567060189114</v>
      </c>
      <c r="F41" s="8">
        <v>0.71410432939810886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</v>
      </c>
      <c r="D42" s="53">
        <v>14851.824871747516</v>
      </c>
      <c r="E42" s="8">
        <v>0.72195724975001407</v>
      </c>
      <c r="F42" s="8">
        <v>0.27804275024998593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12</v>
      </c>
      <c r="D43" s="53">
        <v>18382.207693433578</v>
      </c>
      <c r="E43" s="8">
        <v>0.22506194123532017</v>
      </c>
      <c r="F43" s="8">
        <v>0.77493805876467969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3</v>
      </c>
      <c r="D44" s="53">
        <v>4190.6858260039644</v>
      </c>
      <c r="E44" s="8">
        <v>0.42209166148699551</v>
      </c>
      <c r="F44" s="8">
        <v>0.57790833851300438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5</v>
      </c>
      <c r="D45" s="53">
        <v>6376.7366867288474</v>
      </c>
      <c r="E45" s="8">
        <v>0.16298837892173043</v>
      </c>
      <c r="F45" s="8">
        <v>0.83701162107826965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</v>
      </c>
      <c r="D46" s="53">
        <v>3416.9327119793174</v>
      </c>
      <c r="E46" s="8">
        <v>0.41109626719949538</v>
      </c>
      <c r="F46" s="8">
        <v>0.58890373280050456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5</v>
      </c>
      <c r="D47" s="53">
        <v>8680.4793527014299</v>
      </c>
      <c r="E47" s="8">
        <v>0.26378293081113219</v>
      </c>
      <c r="F47" s="8">
        <v>0.73621706918886787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</v>
      </c>
      <c r="D48" s="53">
        <v>13269.866100607842</v>
      </c>
      <c r="E48" s="8">
        <v>0.25428849886795485</v>
      </c>
      <c r="F48" s="8">
        <v>0.74571150113204521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39</v>
      </c>
      <c r="D49" s="53">
        <v>61421.47240314485</v>
      </c>
      <c r="E49" s="8">
        <v>0.4441043029006525</v>
      </c>
      <c r="F49" s="8">
        <v>0.55589569709934739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5</v>
      </c>
      <c r="D50" s="53">
        <v>5079.2822903936039</v>
      </c>
      <c r="E50" s="8">
        <v>0.64419180005612264</v>
      </c>
      <c r="F50" s="8">
        <v>0.35580819994387736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43</v>
      </c>
      <c r="D51" s="53">
        <v>69612.056213359087</v>
      </c>
      <c r="E51" s="8">
        <v>0.3933209849465184</v>
      </c>
      <c r="F51" s="8">
        <v>0.60667901505348165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</v>
      </c>
      <c r="D52" s="53">
        <v>1821.7019623173983</v>
      </c>
      <c r="E52" s="8">
        <v>1</v>
      </c>
      <c r="F52" s="54">
        <v>0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46</v>
      </c>
      <c r="D53" s="53">
        <v>72869.636541435291</v>
      </c>
      <c r="E53" s="8">
        <v>0.39564095447246728</v>
      </c>
      <c r="F53" s="8">
        <v>0.60435904552753272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39</v>
      </c>
      <c r="D54" s="53">
        <v>59373.80187596663</v>
      </c>
      <c r="E54" s="8">
        <v>0.29709009287573562</v>
      </c>
      <c r="F54" s="8">
        <v>0.70290990712426415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9</v>
      </c>
      <c r="D55" s="53">
        <v>15317.536627786068</v>
      </c>
      <c r="E55" s="8">
        <v>0.8495195094432727</v>
      </c>
      <c r="F55" s="8">
        <v>0.15048049055672724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2</v>
      </c>
      <c r="D56" s="53">
        <v>1821.7019623173983</v>
      </c>
      <c r="E56" s="8">
        <v>1</v>
      </c>
      <c r="F56" s="54">
        <v>0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41</v>
      </c>
      <c r="D57" s="53">
        <v>67790.354251041688</v>
      </c>
      <c r="E57" s="8">
        <v>0.37701795239225594</v>
      </c>
      <c r="F57" s="8">
        <v>0.62298204760774401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5</v>
      </c>
      <c r="D58" s="53">
        <v>5079.2822903936039</v>
      </c>
      <c r="E58" s="8">
        <v>0.64419180005612264</v>
      </c>
      <c r="F58" s="8">
        <v>0.35580819994387736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48</v>
      </c>
      <c r="D61" s="53">
        <v>74691.33850375269</v>
      </c>
      <c r="E61" s="8">
        <v>0.41038111151392215</v>
      </c>
      <c r="F61" s="8">
        <v>0.58961888848607791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27</v>
      </c>
      <c r="D62" s="53">
        <v>39885.057597589883</v>
      </c>
      <c r="E62" s="8">
        <v>0.35621880823717766</v>
      </c>
      <c r="F62" s="8">
        <v>0.64378119176282245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21</v>
      </c>
      <c r="D63" s="53">
        <v>34806.280906162814</v>
      </c>
      <c r="E63" s="8">
        <v>0.47244653561467925</v>
      </c>
      <c r="F63" s="8">
        <v>0.52755346438532069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11</v>
      </c>
      <c r="D64" s="53">
        <v>15461.78416138357</v>
      </c>
      <c r="E64" s="8">
        <v>0.14809172477131563</v>
      </c>
      <c r="F64" s="8">
        <v>0.85190827522868451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37</v>
      </c>
      <c r="D65" s="53">
        <v>59229.55434236912</v>
      </c>
      <c r="E65" s="8">
        <v>0.47885135294430237</v>
      </c>
      <c r="F65" s="8">
        <v>0.52114864705569763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34</v>
      </c>
      <c r="D66" s="53">
        <v>46243.277244313431</v>
      </c>
      <c r="E66" s="8">
        <v>0.43940778033695749</v>
      </c>
      <c r="F66" s="8">
        <v>0.56059221966304273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14</v>
      </c>
      <c r="D67" s="53">
        <v>28448.061259439259</v>
      </c>
      <c r="E67" s="8">
        <v>0.36319728827826625</v>
      </c>
      <c r="F67" s="8">
        <v>0.63680271172173375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18</v>
      </c>
      <c r="D68" s="53">
        <v>28011.436254935721</v>
      </c>
      <c r="E68" s="8">
        <v>0.61982113111148429</v>
      </c>
      <c r="F68" s="8">
        <v>0.38017886888851588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5</v>
      </c>
      <c r="D69" s="53">
        <v>7543.4362062438668</v>
      </c>
      <c r="E69" s="8">
        <v>0.31334744505553463</v>
      </c>
      <c r="F69" s="8">
        <v>0.68665255494446542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8</v>
      </c>
      <c r="D70" s="53">
        <v>12627.937777207624</v>
      </c>
      <c r="E70" s="8">
        <v>9.1455604968611298E-2</v>
      </c>
      <c r="F70" s="8">
        <v>0.90854439503138873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</v>
      </c>
      <c r="D72" s="53">
        <v>4134.388065021707</v>
      </c>
      <c r="E72" s="8">
        <v>0.27499801942554342</v>
      </c>
      <c r="F72" s="8">
        <v>0.72500198057445642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11</v>
      </c>
      <c r="D73" s="53">
        <v>17240.440247086179</v>
      </c>
      <c r="E73" s="8">
        <v>0.50081515366154394</v>
      </c>
      <c r="F73" s="8">
        <v>0.49918484633845606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5133.6999532575974</v>
      </c>
      <c r="E74" s="54">
        <v>0</v>
      </c>
      <c r="F74" s="8">
        <v>1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2" display="Vissza" xr:uid="{73A08294-027E-4769-B961-8E6FB179E935}"/>
  </hyperlinks>
  <pageMargins left="0.75" right="0.75" top="1" bottom="1" header="0.5" footer="0.5"/>
  <pageSetup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A2CD3-C5A1-49A0-B07D-DFF337D8B865}">
  <sheetPr codeName="Munka3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181</v>
      </c>
      <c r="D1" s="65"/>
      <c r="E1" s="65"/>
      <c r="F1" s="65"/>
      <c r="G1" s="65"/>
    </row>
    <row r="2" spans="1:44" ht="71.099999999999994" customHeight="1" x14ac:dyDescent="0.2">
      <c r="A2" s="67"/>
      <c r="B2" s="67"/>
      <c r="C2" s="66" t="s">
        <v>1</v>
      </c>
      <c r="D2" s="66"/>
      <c r="E2" s="4" t="s">
        <v>151</v>
      </c>
      <c r="F2" s="4" t="s">
        <v>152</v>
      </c>
      <c r="G2" s="4" t="s">
        <v>153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</v>
      </c>
      <c r="D4" s="53">
        <v>44039.423988120056</v>
      </c>
      <c r="E4" s="8">
        <v>0.74745887864344696</v>
      </c>
      <c r="F4" s="8">
        <v>2.2880641528106836E-2</v>
      </c>
      <c r="G4" s="8">
        <v>0.22966047982844603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</v>
      </c>
      <c r="D5" s="53">
        <v>9078.0702650546991</v>
      </c>
      <c r="E5" s="8">
        <v>0.24042847393078323</v>
      </c>
      <c r="F5" s="54">
        <v>0</v>
      </c>
      <c r="G5" s="8">
        <v>0.75957152606921663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9</v>
      </c>
      <c r="D6" s="53">
        <v>12088.742045682717</v>
      </c>
      <c r="E6" s="8">
        <v>1</v>
      </c>
      <c r="F6" s="54">
        <v>0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8</v>
      </c>
      <c r="D7" s="53">
        <v>10822.981588909541</v>
      </c>
      <c r="E7" s="8">
        <v>0.90689716460304826</v>
      </c>
      <c r="F7" s="8">
        <v>9.3102835396951744E-2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6</v>
      </c>
      <c r="D8" s="53">
        <v>12049.630088473106</v>
      </c>
      <c r="E8" s="8">
        <v>0.73288212701501176</v>
      </c>
      <c r="F8" s="54">
        <v>0</v>
      </c>
      <c r="G8" s="8">
        <v>0.26711787298498824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18</v>
      </c>
      <c r="D9" s="53">
        <v>25176.687705626926</v>
      </c>
      <c r="E9" s="8">
        <v>0.72611791647834367</v>
      </c>
      <c r="F9" s="54">
        <v>0</v>
      </c>
      <c r="G9" s="8">
        <v>0.27388208352165649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10</v>
      </c>
      <c r="D10" s="53">
        <v>18862.736282493133</v>
      </c>
      <c r="E10" s="8">
        <v>0.77594333242161351</v>
      </c>
      <c r="F10" s="8">
        <v>5.3420153804074742E-2</v>
      </c>
      <c r="G10" s="8">
        <v>0.17063651377431188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</v>
      </c>
      <c r="D11" s="53">
        <v>9078.0702650546991</v>
      </c>
      <c r="E11" s="8">
        <v>0.24042847393078323</v>
      </c>
      <c r="F11" s="54">
        <v>0</v>
      </c>
      <c r="G11" s="8">
        <v>0.75957152606921663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11</v>
      </c>
      <c r="D12" s="53">
        <v>12858.0412397865</v>
      </c>
      <c r="E12" s="8">
        <v>1</v>
      </c>
      <c r="F12" s="54">
        <v>0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9</v>
      </c>
      <c r="D13" s="53">
        <v>18040.110018081297</v>
      </c>
      <c r="E13" s="8">
        <v>0.76572638256477576</v>
      </c>
      <c r="F13" s="8">
        <v>5.5856104667129716E-2</v>
      </c>
      <c r="G13" s="8">
        <v>0.17841751276809464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0</v>
      </c>
      <c r="D15" s="53">
        <v>0</v>
      </c>
      <c r="E15" s="54">
        <v>0</v>
      </c>
      <c r="F15" s="54">
        <v>0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3</v>
      </c>
      <c r="D16" s="53">
        <v>4063.2024651975653</v>
      </c>
      <c r="E16" s="8">
        <v>1</v>
      </c>
      <c r="F16" s="54">
        <v>0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</v>
      </c>
      <c r="D17" s="53">
        <v>2524.0533185780855</v>
      </c>
      <c r="E17" s="8">
        <v>1</v>
      </c>
      <c r="F17" s="54">
        <v>0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</v>
      </c>
      <c r="D18" s="53">
        <v>11806.978247566665</v>
      </c>
      <c r="E18" s="8">
        <v>0.48735307918108295</v>
      </c>
      <c r="F18" s="54">
        <v>0</v>
      </c>
      <c r="G18" s="8">
        <v>0.51264692081891694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15</v>
      </c>
      <c r="D19" s="53">
        <v>22933.306854924049</v>
      </c>
      <c r="E19" s="8">
        <v>0.86387519340565333</v>
      </c>
      <c r="F19" s="54">
        <v>0</v>
      </c>
      <c r="G19" s="8">
        <v>0.13612480659434661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</v>
      </c>
      <c r="D20" s="53">
        <v>6775.0855670512638</v>
      </c>
      <c r="E20" s="8">
        <v>0.71259956858114504</v>
      </c>
      <c r="F20" s="8">
        <v>0.14872878923875291</v>
      </c>
      <c r="G20" s="8">
        <v>0.13867164218010192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</v>
      </c>
      <c r="D22" s="53">
        <v>39451.198663968469</v>
      </c>
      <c r="E22" s="8">
        <v>0.74190256262954946</v>
      </c>
      <c r="F22" s="8">
        <v>2.5541689669794251E-2</v>
      </c>
      <c r="G22" s="8">
        <v>0.2325557477006564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</v>
      </c>
      <c r="D23" s="53">
        <v>4588.2253241515873</v>
      </c>
      <c r="E23" s="8">
        <v>0.79523406652496254</v>
      </c>
      <c r="F23" s="54">
        <v>0</v>
      </c>
      <c r="G23" s="8">
        <v>0.20476593347503738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</v>
      </c>
      <c r="D24" s="53">
        <v>5990.7324080524131</v>
      </c>
      <c r="E24" s="8">
        <v>1</v>
      </c>
      <c r="F24" s="54">
        <v>0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6</v>
      </c>
      <c r="D25" s="53">
        <v>12558.239478145188</v>
      </c>
      <c r="E25" s="8">
        <v>0.51802073424984851</v>
      </c>
      <c r="F25" s="54">
        <v>0</v>
      </c>
      <c r="G25" s="8">
        <v>0.48197926575015143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</v>
      </c>
      <c r="D26" s="53">
        <v>17565.264221127785</v>
      </c>
      <c r="E26" s="8">
        <v>0.8222746939132064</v>
      </c>
      <c r="F26" s="54">
        <v>0</v>
      </c>
      <c r="G26" s="8">
        <v>0.17772530608679357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</v>
      </c>
      <c r="D27" s="53">
        <v>7925.187880794675</v>
      </c>
      <c r="E27" s="8">
        <v>0.75430708468264795</v>
      </c>
      <c r="F27" s="8">
        <v>0.12714528520116863</v>
      </c>
      <c r="G27" s="8">
        <v>0.1185476301161833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</v>
      </c>
      <c r="D28" s="53">
        <v>3935.7592071202798</v>
      </c>
      <c r="E28" s="8">
        <v>1</v>
      </c>
      <c r="F28" s="54">
        <v>0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10</v>
      </c>
      <c r="D29" s="53">
        <v>9502.9146724499988</v>
      </c>
      <c r="E29" s="8">
        <v>0.79509839012705985</v>
      </c>
      <c r="F29" s="8">
        <v>0.10603591720104294</v>
      </c>
      <c r="G29" s="8">
        <v>9.8865692671897348E-2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</v>
      </c>
      <c r="D30" s="53">
        <v>7195.3456639460555</v>
      </c>
      <c r="E30" s="8">
        <v>1</v>
      </c>
      <c r="F30" s="54">
        <v>0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8</v>
      </c>
      <c r="D31" s="53">
        <v>23405.404444603726</v>
      </c>
      <c r="E31" s="8">
        <v>0.60801348147172962</v>
      </c>
      <c r="F31" s="54">
        <v>0</v>
      </c>
      <c r="G31" s="8">
        <v>0.39198651852827049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24</v>
      </c>
      <c r="D32" s="53">
        <v>38006.347219558804</v>
      </c>
      <c r="E32" s="8">
        <v>0.78950953872398921</v>
      </c>
      <c r="F32" s="8">
        <v>2.6512683988161E-2</v>
      </c>
      <c r="G32" s="8">
        <v>0.18397777728785006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</v>
      </c>
      <c r="D33" s="53">
        <v>6033.0767685612427</v>
      </c>
      <c r="E33" s="8">
        <v>0.48255391403881992</v>
      </c>
      <c r="F33" s="54">
        <v>0</v>
      </c>
      <c r="G33" s="8">
        <v>0.51744608596118014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</v>
      </c>
      <c r="D34" s="53">
        <v>2120.004946920656</v>
      </c>
      <c r="E34" s="8">
        <v>1</v>
      </c>
      <c r="F34" s="54">
        <v>0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</v>
      </c>
      <c r="D35" s="53">
        <v>11512.150204143592</v>
      </c>
      <c r="E35" s="8">
        <v>0.36170796395482624</v>
      </c>
      <c r="F35" s="8">
        <v>8.7529284756361042E-2</v>
      </c>
      <c r="G35" s="8">
        <v>0.55076275128881269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15</v>
      </c>
      <c r="D36" s="53">
        <v>21064.795098549006</v>
      </c>
      <c r="E36" s="8">
        <v>1</v>
      </c>
      <c r="F36" s="54">
        <v>0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</v>
      </c>
      <c r="D37" s="53">
        <v>9342.4737385068038</v>
      </c>
      <c r="E37" s="8">
        <v>0.59607574712872835</v>
      </c>
      <c r="F37" s="54">
        <v>0</v>
      </c>
      <c r="G37" s="8">
        <v>0.40392425287127165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</v>
      </c>
      <c r="D38" s="53">
        <v>1003.2387266859146</v>
      </c>
      <c r="E38" s="8">
        <v>1</v>
      </c>
      <c r="F38" s="54">
        <v>0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</v>
      </c>
      <c r="D39" s="53">
        <v>1116.7662202347417</v>
      </c>
      <c r="E39" s="8">
        <v>1</v>
      </c>
      <c r="F39" s="54">
        <v>0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0</v>
      </c>
      <c r="D40" s="53">
        <v>0</v>
      </c>
      <c r="E40" s="54">
        <v>0</v>
      </c>
      <c r="F40" s="54">
        <v>0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</v>
      </c>
      <c r="D41" s="53">
        <v>7382.7079705717679</v>
      </c>
      <c r="E41" s="8">
        <v>0.56402561603156898</v>
      </c>
      <c r="F41" s="54">
        <v>0</v>
      </c>
      <c r="G41" s="8">
        <v>0.43597438396843102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</v>
      </c>
      <c r="D42" s="53">
        <v>4129.4422335718236</v>
      </c>
      <c r="E42" s="54">
        <v>0</v>
      </c>
      <c r="F42" s="8">
        <v>0.24401607199742853</v>
      </c>
      <c r="G42" s="8">
        <v>0.75598392800257164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</v>
      </c>
      <c r="D43" s="53">
        <v>14245.072345758579</v>
      </c>
      <c r="E43" s="8">
        <v>1</v>
      </c>
      <c r="F43" s="54">
        <v>0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</v>
      </c>
      <c r="D44" s="53">
        <v>2421.8322829359486</v>
      </c>
      <c r="E44" s="8">
        <v>1</v>
      </c>
      <c r="F44" s="54">
        <v>0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4</v>
      </c>
      <c r="D45" s="53">
        <v>5337.4027113481861</v>
      </c>
      <c r="E45" s="8">
        <v>0.82397576268769268</v>
      </c>
      <c r="F45" s="54">
        <v>0</v>
      </c>
      <c r="G45" s="8">
        <v>0.17602423731230732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</v>
      </c>
      <c r="D46" s="53">
        <v>2012.2444288127715</v>
      </c>
      <c r="E46" s="8">
        <v>1</v>
      </c>
      <c r="F46" s="54">
        <v>0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3</v>
      </c>
      <c r="D47" s="53">
        <v>6390.717068200328</v>
      </c>
      <c r="E47" s="8">
        <v>0.55652246014698858</v>
      </c>
      <c r="F47" s="54">
        <v>0</v>
      </c>
      <c r="G47" s="8">
        <v>0.44347753985301142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6</v>
      </c>
      <c r="D48" s="53">
        <v>9895.4917697055134</v>
      </c>
      <c r="E48" s="8">
        <v>0.20134399155759655</v>
      </c>
      <c r="F48" s="8">
        <v>0.10182922656369119</v>
      </c>
      <c r="G48" s="8">
        <v>0.69682678187871228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22</v>
      </c>
      <c r="D49" s="53">
        <v>34143.932218414535</v>
      </c>
      <c r="E49" s="8">
        <v>0.9057322531306764</v>
      </c>
      <c r="F49" s="54">
        <v>0</v>
      </c>
      <c r="G49" s="8">
        <v>9.4267746869323835E-2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</v>
      </c>
      <c r="D50" s="53">
        <v>1807.2502887517628</v>
      </c>
      <c r="E50" s="8">
        <v>0.48014270776926482</v>
      </c>
      <c r="F50" s="54">
        <v>0</v>
      </c>
      <c r="G50" s="8">
        <v>0.51985729223073518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26</v>
      </c>
      <c r="D51" s="53">
        <v>42232.173699368286</v>
      </c>
      <c r="E51" s="8">
        <v>0.7588981957489177</v>
      </c>
      <c r="F51" s="8">
        <v>2.3859777631847462E-2</v>
      </c>
      <c r="G51" s="8">
        <v>0.21724202661923503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28</v>
      </c>
      <c r="D53" s="53">
        <v>44039.423988120056</v>
      </c>
      <c r="E53" s="8">
        <v>0.74745887864344696</v>
      </c>
      <c r="F53" s="8">
        <v>2.2880641528106836E-2</v>
      </c>
      <c r="G53" s="8">
        <v>0.22966047982844603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26</v>
      </c>
      <c r="D54" s="53">
        <v>41734.433562250168</v>
      </c>
      <c r="E54" s="8">
        <v>0.73351104666923239</v>
      </c>
      <c r="F54" s="8">
        <v>2.4144338076938197E-2</v>
      </c>
      <c r="G54" s="8">
        <v>0.24234461525382955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2</v>
      </c>
      <c r="D55" s="53">
        <v>2304.9904258698853</v>
      </c>
      <c r="E55" s="8">
        <v>1</v>
      </c>
      <c r="F55" s="54">
        <v>0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26</v>
      </c>
      <c r="D57" s="53">
        <v>42232.173699368286</v>
      </c>
      <c r="E57" s="8">
        <v>0.7588981957489177</v>
      </c>
      <c r="F57" s="8">
        <v>2.3859777631847462E-2</v>
      </c>
      <c r="G57" s="8">
        <v>0.21724202661923503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</v>
      </c>
      <c r="D58" s="53">
        <v>1807.2502887517628</v>
      </c>
      <c r="E58" s="8">
        <v>0.48014270776926482</v>
      </c>
      <c r="F58" s="54">
        <v>0</v>
      </c>
      <c r="G58" s="8">
        <v>0.51985729223073518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28</v>
      </c>
      <c r="D61" s="53">
        <v>44039.423988120056</v>
      </c>
      <c r="E61" s="8">
        <v>0.74745887864344696</v>
      </c>
      <c r="F61" s="8">
        <v>2.2880641528106836E-2</v>
      </c>
      <c r="G61" s="8">
        <v>0.22966047982844603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17</v>
      </c>
      <c r="D62" s="53">
        <v>25677.249913705233</v>
      </c>
      <c r="E62" s="8">
        <v>0.56686305756130573</v>
      </c>
      <c r="F62" s="8">
        <v>3.9242920358018976E-2</v>
      </c>
      <c r="G62" s="8">
        <v>0.39389402208067537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11</v>
      </c>
      <c r="D63" s="53">
        <v>18362.17407441483</v>
      </c>
      <c r="E63" s="8">
        <v>1</v>
      </c>
      <c r="F63" s="54">
        <v>0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9</v>
      </c>
      <c r="D64" s="53">
        <v>13172.021876882467</v>
      </c>
      <c r="E64" s="8">
        <v>0.4000090470364332</v>
      </c>
      <c r="F64" s="8">
        <v>7.6499286350636797E-2</v>
      </c>
      <c r="G64" s="8">
        <v>0.5234916666129299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19</v>
      </c>
      <c r="D65" s="53">
        <v>30867.402111237589</v>
      </c>
      <c r="E65" s="8">
        <v>0.89572586808926635</v>
      </c>
      <c r="F65" s="54">
        <v>0</v>
      </c>
      <c r="G65" s="8">
        <v>0.10427413191073381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</v>
      </c>
      <c r="D66" s="53">
        <v>25923.621434883142</v>
      </c>
      <c r="E66" s="8">
        <v>0.84070735472108094</v>
      </c>
      <c r="F66" s="8">
        <v>3.8869965599041559E-2</v>
      </c>
      <c r="G66" s="8">
        <v>0.12042267967987751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</v>
      </c>
      <c r="D67" s="53">
        <v>18115.802553236921</v>
      </c>
      <c r="E67" s="8">
        <v>0.61402078302982466</v>
      </c>
      <c r="F67" s="54">
        <v>0</v>
      </c>
      <c r="G67" s="8">
        <v>0.38597921697017523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</v>
      </c>
      <c r="D68" s="53">
        <v>10649.356151344226</v>
      </c>
      <c r="E68" s="8">
        <v>1</v>
      </c>
      <c r="F68" s="54">
        <v>0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</v>
      </c>
      <c r="D69" s="53">
        <v>5179.7197440779364</v>
      </c>
      <c r="E69" s="8">
        <v>0.45283922232617857</v>
      </c>
      <c r="F69" s="54">
        <v>0</v>
      </c>
      <c r="G69" s="8">
        <v>0.54716077767382154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7</v>
      </c>
      <c r="D70" s="53">
        <v>11473.04208828712</v>
      </c>
      <c r="E70" s="8">
        <v>0.27764354294357058</v>
      </c>
      <c r="F70" s="8">
        <v>8.7827645503471038E-2</v>
      </c>
      <c r="G70" s="8">
        <v>0.63452881155295826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</v>
      </c>
      <c r="D72" s="53">
        <v>2997.4395356041323</v>
      </c>
      <c r="E72" s="8">
        <v>1</v>
      </c>
      <c r="F72" s="54">
        <v>0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6</v>
      </c>
      <c r="D73" s="53">
        <v>8606.1665155490482</v>
      </c>
      <c r="E73" s="8">
        <v>1</v>
      </c>
      <c r="F73" s="54">
        <v>0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5133.6999532575974</v>
      </c>
      <c r="E74" s="8">
        <v>1</v>
      </c>
      <c r="F74" s="54">
        <v>0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3" display="Vissza" xr:uid="{5FA1B69C-D358-4C5B-BC07-37CEA283E6D1}"/>
  </hyperlinks>
  <pageMargins left="0.75" right="0.75" top="1" bottom="1" header="0.5" footer="0.5"/>
  <pageSetup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ABCB3-B2CD-4D7B-A57C-0E0E1EE64E75}">
  <sheetPr codeName="Munka3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182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155</v>
      </c>
      <c r="F2" s="4" t="s">
        <v>156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23</v>
      </c>
      <c r="D4" s="53">
        <v>32917.658470263537</v>
      </c>
      <c r="E4" s="8">
        <v>0.29991313117092572</v>
      </c>
      <c r="F4" s="8">
        <v>0.70008686882907445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</v>
      </c>
      <c r="D5" s="53">
        <v>2182.6265800635219</v>
      </c>
      <c r="E5" s="54">
        <v>0</v>
      </c>
      <c r="F5" s="8">
        <v>1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9</v>
      </c>
      <c r="D6" s="53">
        <v>12088.742045682717</v>
      </c>
      <c r="E6" s="8">
        <v>9.9341336071342851E-2</v>
      </c>
      <c r="F6" s="8">
        <v>0.90065866392865712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7</v>
      </c>
      <c r="D7" s="53">
        <v>9815.3313155330561</v>
      </c>
      <c r="E7" s="8">
        <v>0.75946991346261994</v>
      </c>
      <c r="F7" s="8">
        <v>0.24053008653737998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5</v>
      </c>
      <c r="D8" s="53">
        <v>8830.9585289842544</v>
      </c>
      <c r="E8" s="8">
        <v>0.13781940064405418</v>
      </c>
      <c r="F8" s="8">
        <v>0.86218059935594582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</v>
      </c>
      <c r="D9" s="53">
        <v>18281.244020635753</v>
      </c>
      <c r="E9" s="8">
        <v>0.15958208469419063</v>
      </c>
      <c r="F9" s="8">
        <v>0.84041791530580923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8</v>
      </c>
      <c r="D10" s="53">
        <v>14636.414449627799</v>
      </c>
      <c r="E10" s="8">
        <v>0.47519008258149514</v>
      </c>
      <c r="F10" s="8">
        <v>0.52480991741850491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</v>
      </c>
      <c r="D11" s="53">
        <v>2182.6265800635219</v>
      </c>
      <c r="E11" s="54">
        <v>0</v>
      </c>
      <c r="F11" s="8">
        <v>1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11</v>
      </c>
      <c r="D12" s="53">
        <v>12858.0412397865</v>
      </c>
      <c r="E12" s="8">
        <v>0.17116418499254721</v>
      </c>
      <c r="F12" s="8">
        <v>0.82883581500745263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7</v>
      </c>
      <c r="D13" s="53">
        <v>13813.788185215963</v>
      </c>
      <c r="E13" s="8">
        <v>0.50348817411716285</v>
      </c>
      <c r="F13" s="8">
        <v>0.49651182588283715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0</v>
      </c>
      <c r="D15" s="53">
        <v>0</v>
      </c>
      <c r="E15" s="54">
        <v>0</v>
      </c>
      <c r="F15" s="54">
        <v>0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3</v>
      </c>
      <c r="D16" s="53">
        <v>4063.2024651975653</v>
      </c>
      <c r="E16" s="8">
        <v>0.17634437081215032</v>
      </c>
      <c r="F16" s="8">
        <v>0.82365562918784962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</v>
      </c>
      <c r="D17" s="53">
        <v>2524.0533185780855</v>
      </c>
      <c r="E17" s="54">
        <v>0</v>
      </c>
      <c r="F17" s="8">
        <v>1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3</v>
      </c>
      <c r="D18" s="53">
        <v>5754.167204775682</v>
      </c>
      <c r="E18" s="8">
        <v>1</v>
      </c>
      <c r="F18" s="54">
        <v>0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14</v>
      </c>
      <c r="D19" s="53">
        <v>19811.514894728709</v>
      </c>
      <c r="E19" s="8">
        <v>0.15315340118133219</v>
      </c>
      <c r="F19" s="8">
        <v>0.84684659881866797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</v>
      </c>
      <c r="D20" s="53">
        <v>4827.9230521810732</v>
      </c>
      <c r="E20" s="8">
        <v>0.22454167505510142</v>
      </c>
      <c r="F20" s="8">
        <v>0.77545832494489852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21</v>
      </c>
      <c r="D22" s="53">
        <v>29268.945387605665</v>
      </c>
      <c r="E22" s="8">
        <v>0.3373007770485813</v>
      </c>
      <c r="F22" s="8">
        <v>0.66269922295141892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</v>
      </c>
      <c r="D23" s="53">
        <v>3648.7130826578814</v>
      </c>
      <c r="E23" s="54">
        <v>0</v>
      </c>
      <c r="F23" s="8">
        <v>1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</v>
      </c>
      <c r="D24" s="53">
        <v>5990.7324080524131</v>
      </c>
      <c r="E24" s="8">
        <v>0.40632007196354814</v>
      </c>
      <c r="F24" s="8">
        <v>0.59367992803645186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</v>
      </c>
      <c r="D25" s="53">
        <v>6505.4284353542043</v>
      </c>
      <c r="E25" s="8">
        <v>0.8666132360257357</v>
      </c>
      <c r="F25" s="8">
        <v>0.13338676397426405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</v>
      </c>
      <c r="D26" s="53">
        <v>14443.472260932445</v>
      </c>
      <c r="E26" s="8">
        <v>4.9608769225509303E-2</v>
      </c>
      <c r="F26" s="8">
        <v>0.95039123077449073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</v>
      </c>
      <c r="D27" s="53">
        <v>5978.0253659244845</v>
      </c>
      <c r="E27" s="8">
        <v>0.1813424772924542</v>
      </c>
      <c r="F27" s="8">
        <v>0.81865752270754588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</v>
      </c>
      <c r="D28" s="53">
        <v>3935.7592071202798</v>
      </c>
      <c r="E28" s="8">
        <v>0.30512836864291393</v>
      </c>
      <c r="F28" s="8">
        <v>0.69487163135708618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</v>
      </c>
      <c r="D29" s="53">
        <v>7555.75215757981</v>
      </c>
      <c r="E29" s="8">
        <v>0.38611100136332721</v>
      </c>
      <c r="F29" s="8">
        <v>0.61388899863667279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</v>
      </c>
      <c r="D30" s="53">
        <v>7195.3456639460555</v>
      </c>
      <c r="E30" s="8">
        <v>0.33829574517192584</v>
      </c>
      <c r="F30" s="8">
        <v>0.66170425482807416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5</v>
      </c>
      <c r="D31" s="53">
        <v>14230.801441617405</v>
      </c>
      <c r="E31" s="8">
        <v>0.23329763929614131</v>
      </c>
      <c r="F31" s="8">
        <v>0.76670236070385867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20</v>
      </c>
      <c r="D32" s="53">
        <v>30006.37366189764</v>
      </c>
      <c r="E32" s="8">
        <v>0.32901136718056651</v>
      </c>
      <c r="F32" s="8">
        <v>0.67098863281943377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</v>
      </c>
      <c r="D33" s="53">
        <v>2911.2848083659032</v>
      </c>
      <c r="E33" s="54">
        <v>0</v>
      </c>
      <c r="F33" s="8">
        <v>1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</v>
      </c>
      <c r="D34" s="53">
        <v>2120.004946920656</v>
      </c>
      <c r="E34" s="8">
        <v>0.52677528977319799</v>
      </c>
      <c r="F34" s="8">
        <v>0.47322471022680218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2</v>
      </c>
      <c r="D35" s="53">
        <v>4164.0364110829159</v>
      </c>
      <c r="E35" s="8">
        <v>0.79730628022007366</v>
      </c>
      <c r="F35" s="8">
        <v>0.20269371977992631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15</v>
      </c>
      <c r="D36" s="53">
        <v>21064.795098549006</v>
      </c>
      <c r="E36" s="8">
        <v>0.25804473270903533</v>
      </c>
      <c r="F36" s="8">
        <v>0.74195526729096484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4</v>
      </c>
      <c r="D37" s="53">
        <v>5568.8220137109674</v>
      </c>
      <c r="E37" s="54">
        <v>0</v>
      </c>
      <c r="F37" s="8">
        <v>1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</v>
      </c>
      <c r="D38" s="53">
        <v>1003.2387266859146</v>
      </c>
      <c r="E38" s="54">
        <v>0</v>
      </c>
      <c r="F38" s="8">
        <v>1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</v>
      </c>
      <c r="D39" s="53">
        <v>1116.7662202347417</v>
      </c>
      <c r="E39" s="8">
        <v>1</v>
      </c>
      <c r="F39" s="54">
        <v>0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0</v>
      </c>
      <c r="D40" s="53">
        <v>0</v>
      </c>
      <c r="E40" s="54">
        <v>0</v>
      </c>
      <c r="F40" s="54">
        <v>0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</v>
      </c>
      <c r="D41" s="53">
        <v>4164.0364110829159</v>
      </c>
      <c r="E41" s="8">
        <v>0.79730628022007366</v>
      </c>
      <c r="F41" s="8">
        <v>0.20269371977992631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0</v>
      </c>
      <c r="D42" s="53">
        <v>0</v>
      </c>
      <c r="E42" s="54">
        <v>0</v>
      </c>
      <c r="F42" s="54">
        <v>0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</v>
      </c>
      <c r="D43" s="53">
        <v>14245.072345758579</v>
      </c>
      <c r="E43" s="8">
        <v>0.24697837026960637</v>
      </c>
      <c r="F43" s="8">
        <v>0.75302162973039355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</v>
      </c>
      <c r="D44" s="53">
        <v>2421.8322829359486</v>
      </c>
      <c r="E44" s="8">
        <v>0.49586909659330053</v>
      </c>
      <c r="F44" s="8">
        <v>0.50413090340669953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3</v>
      </c>
      <c r="D45" s="53">
        <v>4397.8904698544802</v>
      </c>
      <c r="E45" s="8">
        <v>0.16292422176474791</v>
      </c>
      <c r="F45" s="8">
        <v>0.83707577823525214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</v>
      </c>
      <c r="D46" s="53">
        <v>2012.2444288127715</v>
      </c>
      <c r="E46" s="54">
        <v>0</v>
      </c>
      <c r="F46" s="8">
        <v>1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</v>
      </c>
      <c r="D47" s="53">
        <v>3556.5775848981966</v>
      </c>
      <c r="E47" s="54">
        <v>0</v>
      </c>
      <c r="F47" s="8">
        <v>1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</v>
      </c>
      <c r="D48" s="53">
        <v>1992.397811337853</v>
      </c>
      <c r="E48" s="54">
        <v>0</v>
      </c>
      <c r="F48" s="8">
        <v>1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21</v>
      </c>
      <c r="D49" s="53">
        <v>30925.26065892569</v>
      </c>
      <c r="E49" s="8">
        <v>0.31923540213661827</v>
      </c>
      <c r="F49" s="8">
        <v>0.68076459786338173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</v>
      </c>
      <c r="D50" s="53">
        <v>867.73804725805712</v>
      </c>
      <c r="E50" s="54">
        <v>0</v>
      </c>
      <c r="F50" s="8">
        <v>1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</v>
      </c>
      <c r="D51" s="53">
        <v>32049.920423005486</v>
      </c>
      <c r="E51" s="8">
        <v>0.30803315241760881</v>
      </c>
      <c r="F51" s="8">
        <v>0.69196684758239124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</v>
      </c>
      <c r="D53" s="53">
        <v>32917.658470263537</v>
      </c>
      <c r="E53" s="8">
        <v>0.29991313117092572</v>
      </c>
      <c r="F53" s="8">
        <v>0.70008686882907445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21</v>
      </c>
      <c r="D54" s="53">
        <v>30612.66804439366</v>
      </c>
      <c r="E54" s="8">
        <v>0.28708272277063057</v>
      </c>
      <c r="F54" s="8">
        <v>0.71291727722936959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2</v>
      </c>
      <c r="D55" s="53">
        <v>2304.9904258698853</v>
      </c>
      <c r="E55" s="8">
        <v>0.47031428721217211</v>
      </c>
      <c r="F55" s="8">
        <v>0.52968571278782794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22</v>
      </c>
      <c r="D57" s="53">
        <v>32049.920423005486</v>
      </c>
      <c r="E57" s="8">
        <v>0.30803315241760881</v>
      </c>
      <c r="F57" s="8">
        <v>0.69196684758239124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</v>
      </c>
      <c r="D58" s="53">
        <v>867.73804725805712</v>
      </c>
      <c r="E58" s="54">
        <v>0</v>
      </c>
      <c r="F58" s="8">
        <v>1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23</v>
      </c>
      <c r="D61" s="53">
        <v>32917.658470263537</v>
      </c>
      <c r="E61" s="8">
        <v>0.29991313117092572</v>
      </c>
      <c r="F61" s="8">
        <v>0.70008686882907445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12</v>
      </c>
      <c r="D62" s="53">
        <v>14555.484395848722</v>
      </c>
      <c r="E62" s="8">
        <v>0.47094054812962871</v>
      </c>
      <c r="F62" s="8">
        <v>0.52905945187037107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11</v>
      </c>
      <c r="D63" s="53">
        <v>18362.17407441483</v>
      </c>
      <c r="E63" s="8">
        <v>0.16434166296045175</v>
      </c>
      <c r="F63" s="8">
        <v>0.83565833703954828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5</v>
      </c>
      <c r="D64" s="53">
        <v>5268.9279185148062</v>
      </c>
      <c r="E64" s="54">
        <v>0</v>
      </c>
      <c r="F64" s="8">
        <v>1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18</v>
      </c>
      <c r="D65" s="53">
        <v>27648.73055174874</v>
      </c>
      <c r="E65" s="8">
        <v>0.35706659313541134</v>
      </c>
      <c r="F65" s="8">
        <v>0.642933406864589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18</v>
      </c>
      <c r="D66" s="53">
        <v>21794.179201311319</v>
      </c>
      <c r="E66" s="8">
        <v>0.3006502598921536</v>
      </c>
      <c r="F66" s="8">
        <v>0.69934974010784634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5</v>
      </c>
      <c r="D67" s="53">
        <v>11123.479268952231</v>
      </c>
      <c r="E67" s="8">
        <v>0.29846887842801645</v>
      </c>
      <c r="F67" s="8">
        <v>0.7015311215719835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</v>
      </c>
      <c r="D68" s="53">
        <v>10649.356151344226</v>
      </c>
      <c r="E68" s="8">
        <v>0.39765292608804337</v>
      </c>
      <c r="F68" s="8">
        <v>0.60234707391195663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</v>
      </c>
      <c r="D69" s="53">
        <v>2345.5802607758051</v>
      </c>
      <c r="E69" s="54">
        <v>0</v>
      </c>
      <c r="F69" s="8">
        <v>1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</v>
      </c>
      <c r="D70" s="53">
        <v>3185.416053732738</v>
      </c>
      <c r="E70" s="8">
        <v>0.72759035786197435</v>
      </c>
      <c r="F70" s="8">
        <v>0.27240964213802565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</v>
      </c>
      <c r="D72" s="53">
        <v>2997.4395356041323</v>
      </c>
      <c r="E72" s="54">
        <v>0</v>
      </c>
      <c r="F72" s="8">
        <v>1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6</v>
      </c>
      <c r="D73" s="53">
        <v>8606.1665155490482</v>
      </c>
      <c r="E73" s="8">
        <v>0.3857713391465396</v>
      </c>
      <c r="F73" s="8">
        <v>0.61422866085346051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5133.6999532575974</v>
      </c>
      <c r="E74" s="54">
        <v>0</v>
      </c>
      <c r="F74" s="8">
        <v>1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4" display="Vissza" xr:uid="{1238A8E2-3AF9-42CD-B8A6-A7FD0B848AE7}"/>
  </hyperlinks>
  <pageMargins left="0.75" right="0.75" top="1" bottom="1" header="0.5" footer="0.5"/>
  <pageSetup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0E0FC-CFF2-4966-9E3E-91F98C2934EE}">
  <sheetPr codeName="Munka3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183</v>
      </c>
      <c r="D1" s="65"/>
      <c r="E1" s="65"/>
      <c r="F1" s="65"/>
    </row>
    <row r="2" spans="1:44" ht="29.1" customHeight="1" x14ac:dyDescent="0.2">
      <c r="A2" s="67"/>
      <c r="B2" s="67"/>
      <c r="C2" s="66" t="s">
        <v>1</v>
      </c>
      <c r="D2" s="66"/>
      <c r="E2" s="4" t="s">
        <v>158</v>
      </c>
      <c r="F2" s="4" t="s">
        <v>159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16</v>
      </c>
      <c r="D4" s="53">
        <v>23045.220447631662</v>
      </c>
      <c r="E4" s="8">
        <v>0.12306442047294495</v>
      </c>
      <c r="F4" s="8">
        <v>0.87693557952705536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</v>
      </c>
      <c r="D5" s="53">
        <v>2182.6265800635219</v>
      </c>
      <c r="E5" s="8">
        <v>0.4730650106396399</v>
      </c>
      <c r="F5" s="8">
        <v>0.5269349893603601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</v>
      </c>
      <c r="D6" s="53">
        <v>10887.830259442777</v>
      </c>
      <c r="E6" s="8">
        <v>7.9697977152563243E-2</v>
      </c>
      <c r="F6" s="8">
        <v>0.92030202284743678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2</v>
      </c>
      <c r="D7" s="53">
        <v>2360.8824907182216</v>
      </c>
      <c r="E7" s="54">
        <v>0</v>
      </c>
      <c r="F7" s="8">
        <v>1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</v>
      </c>
      <c r="D8" s="53">
        <v>7613.8811174071461</v>
      </c>
      <c r="E8" s="8">
        <v>0.1229050429145075</v>
      </c>
      <c r="F8" s="8">
        <v>0.87709495708549257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</v>
      </c>
      <c r="D9" s="53">
        <v>15363.884989019491</v>
      </c>
      <c r="E9" s="8">
        <v>0.18459176836366345</v>
      </c>
      <c r="F9" s="8">
        <v>0.81540823163633658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4</v>
      </c>
      <c r="D10" s="53">
        <v>7681.3354586121777</v>
      </c>
      <c r="E10" s="54">
        <v>0</v>
      </c>
      <c r="F10" s="8">
        <v>1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</v>
      </c>
      <c r="D11" s="53">
        <v>2182.6265800635219</v>
      </c>
      <c r="E11" s="8">
        <v>0.4730650106396399</v>
      </c>
      <c r="F11" s="8">
        <v>0.5269349893603601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9</v>
      </c>
      <c r="D12" s="53">
        <v>10657.20509037788</v>
      </c>
      <c r="E12" s="8">
        <v>0.16923033923474884</v>
      </c>
      <c r="F12" s="8">
        <v>0.83076966076525138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</v>
      </c>
      <c r="D13" s="53">
        <v>6858.7091942003408</v>
      </c>
      <c r="E13" s="54">
        <v>0</v>
      </c>
      <c r="F13" s="8">
        <v>1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0</v>
      </c>
      <c r="D15" s="53">
        <v>0</v>
      </c>
      <c r="E15" s="54">
        <v>0</v>
      </c>
      <c r="F15" s="54">
        <v>0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</v>
      </c>
      <c r="D16" s="53">
        <v>3346.6795829899224</v>
      </c>
      <c r="E16" s="54">
        <v>0</v>
      </c>
      <c r="F16" s="8">
        <v>1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</v>
      </c>
      <c r="D17" s="53">
        <v>2524.0533185780855</v>
      </c>
      <c r="E17" s="54">
        <v>0</v>
      </c>
      <c r="F17" s="8">
        <v>1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0</v>
      </c>
      <c r="D18" s="53">
        <v>0</v>
      </c>
      <c r="E18" s="54">
        <v>0</v>
      </c>
      <c r="F18" s="54">
        <v>0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</v>
      </c>
      <c r="D19" s="53">
        <v>16777.314006046385</v>
      </c>
      <c r="E19" s="8">
        <v>0.16904056859381467</v>
      </c>
      <c r="F19" s="8">
        <v>0.83095943140618533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</v>
      </c>
      <c r="D20" s="53">
        <v>3743.8531230071976</v>
      </c>
      <c r="E20" s="54">
        <v>0</v>
      </c>
      <c r="F20" s="8">
        <v>1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14</v>
      </c>
      <c r="D22" s="53">
        <v>19396.50736497379</v>
      </c>
      <c r="E22" s="8">
        <v>0.14621429753793636</v>
      </c>
      <c r="F22" s="8">
        <v>0.85378570246206353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</v>
      </c>
      <c r="D23" s="53">
        <v>3648.7130826578814</v>
      </c>
      <c r="E23" s="54">
        <v>0</v>
      </c>
      <c r="F23" s="8">
        <v>1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</v>
      </c>
      <c r="D24" s="53">
        <v>3556.5775848981966</v>
      </c>
      <c r="E24" s="8">
        <v>0.29031400037619759</v>
      </c>
      <c r="F24" s="8">
        <v>0.70968599962380241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</v>
      </c>
      <c r="D25" s="53">
        <v>867.73804725805712</v>
      </c>
      <c r="E25" s="8">
        <v>1</v>
      </c>
      <c r="F25" s="54">
        <v>0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8</v>
      </c>
      <c r="D26" s="53">
        <v>13726.949378724803</v>
      </c>
      <c r="E26" s="8">
        <v>6.8171329234392175E-2</v>
      </c>
      <c r="F26" s="8">
        <v>0.93182867076560794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</v>
      </c>
      <c r="D27" s="53">
        <v>4893.9554367506089</v>
      </c>
      <c r="E27" s="54">
        <v>0</v>
      </c>
      <c r="F27" s="8">
        <v>1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</v>
      </c>
      <c r="D28" s="53">
        <v>2734.8474208803409</v>
      </c>
      <c r="E28" s="54">
        <v>0</v>
      </c>
      <c r="F28" s="8">
        <v>1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</v>
      </c>
      <c r="D29" s="53">
        <v>4638.3931259635492</v>
      </c>
      <c r="E29" s="8">
        <v>0.38882483303186788</v>
      </c>
      <c r="F29" s="8">
        <v>0.61117516696813201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4</v>
      </c>
      <c r="D30" s="53">
        <v>4761.190840791839</v>
      </c>
      <c r="E30" s="8">
        <v>0.21686260871416585</v>
      </c>
      <c r="F30" s="8">
        <v>0.78313739128583404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4</v>
      </c>
      <c r="D31" s="53">
        <v>10910.789059995939</v>
      </c>
      <c r="E31" s="54">
        <v>0</v>
      </c>
      <c r="F31" s="8">
        <v>1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13</v>
      </c>
      <c r="D32" s="53">
        <v>20133.935639265765</v>
      </c>
      <c r="E32" s="8">
        <v>9.7760750161649673E-2</v>
      </c>
      <c r="F32" s="8">
        <v>0.90223924983835047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</v>
      </c>
      <c r="D33" s="53">
        <v>2911.2848083659032</v>
      </c>
      <c r="E33" s="8">
        <v>0.29806017080998554</v>
      </c>
      <c r="F33" s="8">
        <v>0.70193982919001452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</v>
      </c>
      <c r="D34" s="53">
        <v>1003.2387266859146</v>
      </c>
      <c r="E34" s="54">
        <v>0</v>
      </c>
      <c r="F34" s="8">
        <v>1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</v>
      </c>
      <c r="D35" s="53">
        <v>844.0240294614506</v>
      </c>
      <c r="E35" s="54">
        <v>0</v>
      </c>
      <c r="F35" s="8">
        <v>1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10</v>
      </c>
      <c r="D36" s="53">
        <v>15629.135677773334</v>
      </c>
      <c r="E36" s="8">
        <v>0.11539489258537722</v>
      </c>
      <c r="F36" s="8">
        <v>0.88460510741462284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4</v>
      </c>
      <c r="D37" s="53">
        <v>5568.8220137109674</v>
      </c>
      <c r="E37" s="8">
        <v>0.18541161196711589</v>
      </c>
      <c r="F37" s="8">
        <v>0.81458838803288414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</v>
      </c>
      <c r="D38" s="53">
        <v>1003.2387266859146</v>
      </c>
      <c r="E38" s="54">
        <v>0</v>
      </c>
      <c r="F38" s="8">
        <v>1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0</v>
      </c>
      <c r="D39" s="53">
        <v>0</v>
      </c>
      <c r="E39" s="54">
        <v>0</v>
      </c>
      <c r="F39" s="54">
        <v>0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0</v>
      </c>
      <c r="D40" s="53">
        <v>0</v>
      </c>
      <c r="E40" s="54">
        <v>0</v>
      </c>
      <c r="F40" s="54">
        <v>0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</v>
      </c>
      <c r="D41" s="53">
        <v>844.0240294614506</v>
      </c>
      <c r="E41" s="54">
        <v>0</v>
      </c>
      <c r="F41" s="8">
        <v>1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0</v>
      </c>
      <c r="D42" s="53">
        <v>0</v>
      </c>
      <c r="E42" s="54">
        <v>0</v>
      </c>
      <c r="F42" s="54">
        <v>0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7</v>
      </c>
      <c r="D43" s="53">
        <v>10726.847593430486</v>
      </c>
      <c r="E43" s="8">
        <v>0.16813163578864343</v>
      </c>
      <c r="F43" s="8">
        <v>0.83186836421135657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</v>
      </c>
      <c r="D44" s="53">
        <v>1220.9204966960092</v>
      </c>
      <c r="E44" s="54">
        <v>0</v>
      </c>
      <c r="F44" s="8">
        <v>1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</v>
      </c>
      <c r="D45" s="53">
        <v>3681.3675876468378</v>
      </c>
      <c r="E45" s="54">
        <v>0</v>
      </c>
      <c r="F45" s="8">
        <v>1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</v>
      </c>
      <c r="D46" s="53">
        <v>2012.2444288127715</v>
      </c>
      <c r="E46" s="54">
        <v>0</v>
      </c>
      <c r="F46" s="8">
        <v>1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</v>
      </c>
      <c r="D47" s="53">
        <v>3556.5775848981966</v>
      </c>
      <c r="E47" s="8">
        <v>0.29031400037619759</v>
      </c>
      <c r="F47" s="8">
        <v>0.70968599962380241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</v>
      </c>
      <c r="D48" s="53">
        <v>1992.397811337853</v>
      </c>
      <c r="E48" s="8">
        <v>0.43552449331159893</v>
      </c>
      <c r="F48" s="8">
        <v>0.56447550668840107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</v>
      </c>
      <c r="D49" s="53">
        <v>21052.822636293811</v>
      </c>
      <c r="E49" s="8">
        <v>9.3493812483260455E-2</v>
      </c>
      <c r="F49" s="8">
        <v>0.90650618751673984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</v>
      </c>
      <c r="D50" s="53">
        <v>867.73804725805712</v>
      </c>
      <c r="E50" s="8">
        <v>1</v>
      </c>
      <c r="F50" s="54">
        <v>0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15</v>
      </c>
      <c r="D51" s="53">
        <v>22177.482400373607</v>
      </c>
      <c r="E51" s="8">
        <v>8.8752574177122845E-2</v>
      </c>
      <c r="F51" s="8">
        <v>0.91124742582287732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16</v>
      </c>
      <c r="D53" s="53">
        <v>23045.220447631662</v>
      </c>
      <c r="E53" s="8">
        <v>0.12306442047294495</v>
      </c>
      <c r="F53" s="8">
        <v>0.87693557952705536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15</v>
      </c>
      <c r="D54" s="53">
        <v>21824.299950935656</v>
      </c>
      <c r="E54" s="8">
        <v>0.12994903412411468</v>
      </c>
      <c r="F54" s="8">
        <v>0.87005096587588548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</v>
      </c>
      <c r="D55" s="53">
        <v>1220.9204966960092</v>
      </c>
      <c r="E55" s="54">
        <v>0</v>
      </c>
      <c r="F55" s="8">
        <v>1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15</v>
      </c>
      <c r="D57" s="53">
        <v>22177.482400373607</v>
      </c>
      <c r="E57" s="8">
        <v>8.8752574177122845E-2</v>
      </c>
      <c r="F57" s="8">
        <v>0.91124742582287732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</v>
      </c>
      <c r="D58" s="53">
        <v>867.73804725805712</v>
      </c>
      <c r="E58" s="8">
        <v>1</v>
      </c>
      <c r="F58" s="54">
        <v>0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16</v>
      </c>
      <c r="D61" s="53">
        <v>23045.220447631662</v>
      </c>
      <c r="E61" s="8">
        <v>0.12306442047294495</v>
      </c>
      <c r="F61" s="8">
        <v>0.87693557952705536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8</v>
      </c>
      <c r="D62" s="53">
        <v>7700.7165961754645</v>
      </c>
      <c r="E62" s="8">
        <v>0.23420189669551716</v>
      </c>
      <c r="F62" s="8">
        <v>0.76579810330448272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</v>
      </c>
      <c r="D63" s="53">
        <v>15344.503851456204</v>
      </c>
      <c r="E63" s="8">
        <v>6.7289517883116406E-2</v>
      </c>
      <c r="F63" s="8">
        <v>0.93271048211688357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5</v>
      </c>
      <c r="D64" s="53">
        <v>5268.9279185148062</v>
      </c>
      <c r="E64" s="8">
        <v>0.19596477353426323</v>
      </c>
      <c r="F64" s="8">
        <v>0.80403522646573677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11</v>
      </c>
      <c r="D65" s="53">
        <v>17776.292529116865</v>
      </c>
      <c r="E65" s="8">
        <v>0.10145661305836649</v>
      </c>
      <c r="F65" s="8">
        <v>0.89854338694163327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12</v>
      </c>
      <c r="D66" s="53">
        <v>15241.753560300902</v>
      </c>
      <c r="E66" s="8">
        <v>0.1860708932104701</v>
      </c>
      <c r="F66" s="8">
        <v>0.8139291067895299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4</v>
      </c>
      <c r="D67" s="53">
        <v>7803.4668873307655</v>
      </c>
      <c r="E67" s="54">
        <v>0</v>
      </c>
      <c r="F67" s="8">
        <v>1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3</v>
      </c>
      <c r="D68" s="53">
        <v>6414.6085168084901</v>
      </c>
      <c r="E68" s="8">
        <v>0.16096450213828961</v>
      </c>
      <c r="F68" s="8">
        <v>0.83903549786171039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</v>
      </c>
      <c r="D69" s="53">
        <v>2345.5802607758051</v>
      </c>
      <c r="E69" s="54">
        <v>0</v>
      </c>
      <c r="F69" s="8">
        <v>1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</v>
      </c>
      <c r="D70" s="53">
        <v>867.73804725805712</v>
      </c>
      <c r="E70" s="8">
        <v>1</v>
      </c>
      <c r="F70" s="54">
        <v>0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</v>
      </c>
      <c r="D72" s="53">
        <v>2997.4395356041323</v>
      </c>
      <c r="E72" s="54">
        <v>0</v>
      </c>
      <c r="F72" s="8">
        <v>1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5</v>
      </c>
      <c r="D73" s="53">
        <v>5286.1541339275846</v>
      </c>
      <c r="E73" s="54">
        <v>0</v>
      </c>
      <c r="F73" s="8">
        <v>1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5133.6999532575974</v>
      </c>
      <c r="E74" s="8">
        <v>0.18228264098042588</v>
      </c>
      <c r="F74" s="8">
        <v>0.81771735901957432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5" display="Vissza" xr:uid="{DB89BCCB-90F8-4909-B721-8BA1B3B596D8}"/>
  </hyperlinks>
  <pageMargins left="0.75" right="0.75" top="1" bottom="1" header="0.5" footer="0.5"/>
  <pageSetup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8F16B-D376-4752-81DC-2B598FE4DEBA}">
  <sheetPr codeName="Munka3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184</v>
      </c>
      <c r="D1" s="65"/>
      <c r="E1" s="65"/>
      <c r="F1" s="65"/>
      <c r="G1" s="65"/>
      <c r="H1" s="65"/>
      <c r="I1" s="65"/>
    </row>
    <row r="2" spans="1:44" ht="150.94999999999999" customHeight="1" x14ac:dyDescent="0.2">
      <c r="A2" s="67"/>
      <c r="B2" s="67"/>
      <c r="C2" s="66" t="s">
        <v>1</v>
      </c>
      <c r="D2" s="66"/>
      <c r="E2" s="4" t="s">
        <v>161</v>
      </c>
      <c r="F2" s="4" t="s">
        <v>162</v>
      </c>
      <c r="G2" s="4" t="s">
        <v>163</v>
      </c>
      <c r="H2" s="4" t="s">
        <v>164</v>
      </c>
      <c r="I2" s="4" t="s">
        <v>165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</v>
      </c>
      <c r="D4" s="53">
        <v>44039.423988120056</v>
      </c>
      <c r="E4" s="8">
        <v>0.1275426899774238</v>
      </c>
      <c r="F4" s="8">
        <v>0.23683465802710721</v>
      </c>
      <c r="G4" s="8">
        <v>0.22753260172213127</v>
      </c>
      <c r="H4" s="8">
        <v>0.16806348715347905</v>
      </c>
      <c r="I4" s="8">
        <v>0.24002656311985876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</v>
      </c>
      <c r="D5" s="53">
        <v>9078.0702650546991</v>
      </c>
      <c r="E5" s="8">
        <v>0.23018268136576556</v>
      </c>
      <c r="F5" s="54">
        <v>0</v>
      </c>
      <c r="G5" s="54">
        <v>0</v>
      </c>
      <c r="H5" s="8">
        <v>0.42593454740118647</v>
      </c>
      <c r="I5" s="8">
        <v>0.34388277123304789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9</v>
      </c>
      <c r="D6" s="53">
        <v>12088.742045682717</v>
      </c>
      <c r="E6" s="8">
        <v>0.20879371145813366</v>
      </c>
      <c r="F6" s="8">
        <v>6.9819012290272098E-2</v>
      </c>
      <c r="G6" s="8">
        <v>0.35459338694594272</v>
      </c>
      <c r="H6" s="8">
        <v>9.9341336071342851E-2</v>
      </c>
      <c r="I6" s="8">
        <v>0.2674525532343085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8</v>
      </c>
      <c r="D7" s="53">
        <v>10822.981588909541</v>
      </c>
      <c r="E7" s="8">
        <v>9.2695226213259693E-2</v>
      </c>
      <c r="F7" s="8">
        <v>0.3998586359448828</v>
      </c>
      <c r="G7" s="8">
        <v>0.16636753898081202</v>
      </c>
      <c r="H7" s="8">
        <v>0.21563777159182937</v>
      </c>
      <c r="I7" s="8">
        <v>0.12544082726921604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6</v>
      </c>
      <c r="D8" s="53">
        <v>12049.630088473106</v>
      </c>
      <c r="E8" s="54">
        <v>0</v>
      </c>
      <c r="F8" s="8">
        <v>0.43639308400911436</v>
      </c>
      <c r="G8" s="8">
        <v>0.32641864457296565</v>
      </c>
      <c r="H8" s="54">
        <v>0</v>
      </c>
      <c r="I8" s="8">
        <v>0.23718827141791995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18</v>
      </c>
      <c r="D9" s="53">
        <v>25176.687705626926</v>
      </c>
      <c r="E9" s="8">
        <v>0.18325158288332183</v>
      </c>
      <c r="F9" s="8">
        <v>3.3524029821953641E-2</v>
      </c>
      <c r="G9" s="8">
        <v>0.27894714606112564</v>
      </c>
      <c r="H9" s="8">
        <v>0.19793826845392373</v>
      </c>
      <c r="I9" s="8">
        <v>0.30633897277967509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10</v>
      </c>
      <c r="D10" s="53">
        <v>18862.736282493133</v>
      </c>
      <c r="E10" s="8">
        <v>5.3186277518868758E-2</v>
      </c>
      <c r="F10" s="8">
        <v>0.50819975145243013</v>
      </c>
      <c r="G10" s="8">
        <v>0.15890799143420742</v>
      </c>
      <c r="H10" s="8">
        <v>0.12818867642555284</v>
      </c>
      <c r="I10" s="8">
        <v>0.15151730316894094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</v>
      </c>
      <c r="D11" s="53">
        <v>9078.0702650546991</v>
      </c>
      <c r="E11" s="8">
        <v>0.23018268136576556</v>
      </c>
      <c r="F11" s="54">
        <v>0</v>
      </c>
      <c r="G11" s="54">
        <v>0</v>
      </c>
      <c r="H11" s="8">
        <v>0.42593454740118647</v>
      </c>
      <c r="I11" s="8">
        <v>0.34388277123304789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11</v>
      </c>
      <c r="D12" s="53">
        <v>12858.0412397865</v>
      </c>
      <c r="E12" s="54">
        <v>0</v>
      </c>
      <c r="F12" s="8">
        <v>6.5641726739046072E-2</v>
      </c>
      <c r="G12" s="8">
        <v>0.49046679684268407</v>
      </c>
      <c r="H12" s="8">
        <v>8.6853526086006314E-2</v>
      </c>
      <c r="I12" s="8">
        <v>0.35703795033226349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9</v>
      </c>
      <c r="D13" s="53">
        <v>18040.110018081297</v>
      </c>
      <c r="E13" s="8">
        <v>5.5611563659001266E-2</v>
      </c>
      <c r="F13" s="8">
        <v>0.48577373515352673</v>
      </c>
      <c r="G13" s="8">
        <v>0.16615417159872359</v>
      </c>
      <c r="H13" s="8">
        <v>0.13403406051257657</v>
      </c>
      <c r="I13" s="8">
        <v>0.15842646907617181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0</v>
      </c>
      <c r="D15" s="53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3</v>
      </c>
      <c r="D16" s="53">
        <v>4063.2024651975653</v>
      </c>
      <c r="E16" s="8">
        <v>0.62119801811435416</v>
      </c>
      <c r="F16" s="8">
        <v>0.20245761107349552</v>
      </c>
      <c r="G16" s="8">
        <v>0.17634437081215032</v>
      </c>
      <c r="H16" s="54">
        <v>0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</v>
      </c>
      <c r="D17" s="53">
        <v>2524.0533185780855</v>
      </c>
      <c r="E17" s="8">
        <v>1</v>
      </c>
      <c r="F17" s="54">
        <v>0</v>
      </c>
      <c r="G17" s="54">
        <v>0</v>
      </c>
      <c r="H17" s="54">
        <v>0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</v>
      </c>
      <c r="D18" s="53">
        <v>11806.978247566665</v>
      </c>
      <c r="E18" s="54">
        <v>0</v>
      </c>
      <c r="F18" s="8">
        <v>0.65687944790495678</v>
      </c>
      <c r="G18" s="54">
        <v>0</v>
      </c>
      <c r="H18" s="8">
        <v>0.34312055209504316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15</v>
      </c>
      <c r="D19" s="53">
        <v>22933.306854924049</v>
      </c>
      <c r="E19" s="8">
        <v>9.3895793312815584E-2</v>
      </c>
      <c r="F19" s="8">
        <v>3.5870372712307266E-2</v>
      </c>
      <c r="G19" s="8">
        <v>0.35096334668918366</v>
      </c>
      <c r="H19" s="8">
        <v>0.1460845700965914</v>
      </c>
      <c r="I19" s="8">
        <v>0.37318591718910193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</v>
      </c>
      <c r="D20" s="53">
        <v>6775.0855670512638</v>
      </c>
      <c r="E20" s="8">
        <v>0.13867164218010192</v>
      </c>
      <c r="F20" s="8">
        <v>0.27330640838590076</v>
      </c>
      <c r="G20" s="8">
        <v>0.29101545277825613</v>
      </c>
      <c r="H20" s="54">
        <v>0</v>
      </c>
      <c r="I20" s="8">
        <v>0.29700649665574119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</v>
      </c>
      <c r="D22" s="53">
        <v>39451.198663968469</v>
      </c>
      <c r="E22" s="8">
        <v>5.4582398339039891E-2</v>
      </c>
      <c r="F22" s="8">
        <v>0.26437883443737209</v>
      </c>
      <c r="G22" s="8">
        <v>0.25399493697799408</v>
      </c>
      <c r="H22" s="8">
        <v>0.18760948762841745</v>
      </c>
      <c r="I22" s="8">
        <v>0.23943434261717658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</v>
      </c>
      <c r="D23" s="53">
        <v>4588.2253241515873</v>
      </c>
      <c r="E23" s="8">
        <v>0.7548813136617788</v>
      </c>
      <c r="F23" s="54">
        <v>0</v>
      </c>
      <c r="G23" s="54">
        <v>0</v>
      </c>
      <c r="H23" s="54">
        <v>0</v>
      </c>
      <c r="I23" s="8">
        <v>0.24511868633822112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</v>
      </c>
      <c r="D24" s="53">
        <v>5990.7324080524131</v>
      </c>
      <c r="E24" s="8">
        <v>0.4213263331851364</v>
      </c>
      <c r="F24" s="8">
        <v>0.20316003598177407</v>
      </c>
      <c r="G24" s="54">
        <v>0</v>
      </c>
      <c r="H24" s="8">
        <v>0.37551363083308947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6</v>
      </c>
      <c r="D25" s="53">
        <v>12558.239478145188</v>
      </c>
      <c r="E25" s="54">
        <v>0</v>
      </c>
      <c r="F25" s="8">
        <v>0.52066883678157572</v>
      </c>
      <c r="G25" s="8">
        <v>6.9097109413159497E-2</v>
      </c>
      <c r="H25" s="8">
        <v>0.41023405380526468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</v>
      </c>
      <c r="D26" s="53">
        <v>17565.264221127785</v>
      </c>
      <c r="E26" s="8">
        <v>5.7114923752709788E-2</v>
      </c>
      <c r="F26" s="8">
        <v>4.6832558511836583E-2</v>
      </c>
      <c r="G26" s="8">
        <v>0.40881890456043624</v>
      </c>
      <c r="H26" s="54">
        <v>0</v>
      </c>
      <c r="I26" s="8">
        <v>0.48723361317501745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</v>
      </c>
      <c r="D27" s="53">
        <v>7925.187880794675</v>
      </c>
      <c r="E27" s="8">
        <v>0.26366751005372846</v>
      </c>
      <c r="F27" s="8">
        <v>0.23364421521477716</v>
      </c>
      <c r="G27" s="8">
        <v>0.24878332521110524</v>
      </c>
      <c r="H27" s="54">
        <v>0</v>
      </c>
      <c r="I27" s="8">
        <v>0.25390494952038911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</v>
      </c>
      <c r="D28" s="53">
        <v>3935.7592071202798</v>
      </c>
      <c r="E28" s="8">
        <v>0.25490348212129704</v>
      </c>
      <c r="F28" s="8">
        <v>0.21445011878127751</v>
      </c>
      <c r="G28" s="8">
        <v>0.22551803045451158</v>
      </c>
      <c r="H28" s="8">
        <v>0.30512836864291393</v>
      </c>
      <c r="I28" s="54">
        <v>0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10</v>
      </c>
      <c r="D29" s="53">
        <v>9502.9146724499988</v>
      </c>
      <c r="E29" s="8">
        <v>9.8865692671897348E-2</v>
      </c>
      <c r="F29" s="8">
        <v>0.19260159654958234</v>
      </c>
      <c r="G29" s="8">
        <v>0.37926419086653368</v>
      </c>
      <c r="H29" s="8">
        <v>0.11751828346647902</v>
      </c>
      <c r="I29" s="8">
        <v>0.21175023644550769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</v>
      </c>
      <c r="D30" s="53">
        <v>7195.3456639460555</v>
      </c>
      <c r="E30" s="8">
        <v>0.15983975856869043</v>
      </c>
      <c r="F30" s="8">
        <v>0.16914787258596292</v>
      </c>
      <c r="G30" s="54">
        <v>0</v>
      </c>
      <c r="H30" s="8">
        <v>0.31264678348524222</v>
      </c>
      <c r="I30" s="8">
        <v>0.35836558536010427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8</v>
      </c>
      <c r="D31" s="53">
        <v>23405.404444603726</v>
      </c>
      <c r="E31" s="8">
        <v>0.10784061965483457</v>
      </c>
      <c r="F31" s="8">
        <v>0.27936641541854901</v>
      </c>
      <c r="G31" s="8">
        <v>0.23621488031078391</v>
      </c>
      <c r="H31" s="8">
        <v>0.12108910529660005</v>
      </c>
      <c r="I31" s="8">
        <v>0.25548897931923248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24</v>
      </c>
      <c r="D32" s="53">
        <v>38006.347219558804</v>
      </c>
      <c r="E32" s="8">
        <v>0.14778864614515094</v>
      </c>
      <c r="F32" s="8">
        <v>0.25278503087982068</v>
      </c>
      <c r="G32" s="8">
        <v>0.24081942466685663</v>
      </c>
      <c r="H32" s="8">
        <v>0.1947416605157235</v>
      </c>
      <c r="I32" s="8">
        <v>0.16386523779244866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</v>
      </c>
      <c r="D33" s="53">
        <v>6033.0767685612427</v>
      </c>
      <c r="E33" s="54">
        <v>0</v>
      </c>
      <c r="F33" s="8">
        <v>0.13635269299051456</v>
      </c>
      <c r="G33" s="8">
        <v>0.14383010204343774</v>
      </c>
      <c r="H33" s="54">
        <v>0</v>
      </c>
      <c r="I33" s="8">
        <v>0.71981720496604784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</v>
      </c>
      <c r="D34" s="53">
        <v>2120.004946920656</v>
      </c>
      <c r="E34" s="8">
        <v>0.47322471022680218</v>
      </c>
      <c r="F34" s="54">
        <v>0</v>
      </c>
      <c r="G34" s="54">
        <v>0</v>
      </c>
      <c r="H34" s="8">
        <v>0.52677528977319799</v>
      </c>
      <c r="I34" s="54">
        <v>0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</v>
      </c>
      <c r="D35" s="53">
        <v>11512.150204143592</v>
      </c>
      <c r="E35" s="54">
        <v>0</v>
      </c>
      <c r="F35" s="8">
        <v>0.72882633523390727</v>
      </c>
      <c r="G35" s="54">
        <v>0</v>
      </c>
      <c r="H35" s="54">
        <v>0</v>
      </c>
      <c r="I35" s="8">
        <v>0.27117366476609261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15</v>
      </c>
      <c r="D36" s="53">
        <v>21064.795098549006</v>
      </c>
      <c r="E36" s="8">
        <v>5.4598314788385144E-2</v>
      </c>
      <c r="F36" s="8">
        <v>9.6829979425218565E-2</v>
      </c>
      <c r="G36" s="8">
        <v>0.4335584566999709</v>
      </c>
      <c r="H36" s="8">
        <v>0.1147881660611835</v>
      </c>
      <c r="I36" s="8">
        <v>0.30022508302524198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</v>
      </c>
      <c r="D37" s="53">
        <v>9342.4737385068038</v>
      </c>
      <c r="E37" s="8">
        <v>0.37073324014773928</v>
      </c>
      <c r="F37" s="54">
        <v>0</v>
      </c>
      <c r="G37" s="8">
        <v>9.500531546314385E-2</v>
      </c>
      <c r="H37" s="8">
        <v>0.41388007693134232</v>
      </c>
      <c r="I37" s="8">
        <v>0.1203813674577745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</v>
      </c>
      <c r="D38" s="53">
        <v>1003.2387266859146</v>
      </c>
      <c r="E38" s="8">
        <v>1</v>
      </c>
      <c r="F38" s="54">
        <v>0</v>
      </c>
      <c r="G38" s="54">
        <v>0</v>
      </c>
      <c r="H38" s="54">
        <v>0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</v>
      </c>
      <c r="D39" s="53">
        <v>1116.7662202347417</v>
      </c>
      <c r="E39" s="54">
        <v>0</v>
      </c>
      <c r="F39" s="54">
        <v>0</v>
      </c>
      <c r="G39" s="54">
        <v>0</v>
      </c>
      <c r="H39" s="8">
        <v>1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0</v>
      </c>
      <c r="D40" s="53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</v>
      </c>
      <c r="D41" s="53">
        <v>7382.7079705717679</v>
      </c>
      <c r="E41" s="54">
        <v>0</v>
      </c>
      <c r="F41" s="8">
        <v>1</v>
      </c>
      <c r="G41" s="54">
        <v>0</v>
      </c>
      <c r="H41" s="54">
        <v>0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</v>
      </c>
      <c r="D42" s="53">
        <v>4129.4422335718236</v>
      </c>
      <c r="E42" s="54">
        <v>0</v>
      </c>
      <c r="F42" s="8">
        <v>0.24401607199742853</v>
      </c>
      <c r="G42" s="54">
        <v>0</v>
      </c>
      <c r="H42" s="54">
        <v>0</v>
      </c>
      <c r="I42" s="8">
        <v>0.75598392800257164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</v>
      </c>
      <c r="D43" s="53">
        <v>14245.072345758579</v>
      </c>
      <c r="E43" s="54">
        <v>0</v>
      </c>
      <c r="F43" s="8">
        <v>0.14318661404315436</v>
      </c>
      <c r="G43" s="8">
        <v>0.41312755419379793</v>
      </c>
      <c r="H43" s="8">
        <v>8.5438485817131621E-2</v>
      </c>
      <c r="I43" s="8">
        <v>0.35824734594591617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</v>
      </c>
      <c r="D44" s="53">
        <v>2421.8322829359486</v>
      </c>
      <c r="E44" s="54">
        <v>0</v>
      </c>
      <c r="F44" s="54">
        <v>0</v>
      </c>
      <c r="G44" s="54">
        <v>0</v>
      </c>
      <c r="H44" s="8">
        <v>0.49586909659330053</v>
      </c>
      <c r="I44" s="8">
        <v>0.50413090340669953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4</v>
      </c>
      <c r="D45" s="53">
        <v>5337.4027113481861</v>
      </c>
      <c r="E45" s="8">
        <v>0.39150400826871407</v>
      </c>
      <c r="F45" s="54">
        <v>0</v>
      </c>
      <c r="G45" s="8">
        <v>0.60849599173128599</v>
      </c>
      <c r="H45" s="54">
        <v>0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</v>
      </c>
      <c r="D46" s="53">
        <v>2012.2444288127715</v>
      </c>
      <c r="E46" s="54">
        <v>0</v>
      </c>
      <c r="F46" s="54">
        <v>0</v>
      </c>
      <c r="G46" s="8">
        <v>0.44109187334495564</v>
      </c>
      <c r="H46" s="54">
        <v>0</v>
      </c>
      <c r="I46" s="8">
        <v>0.5589081266550443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3</v>
      </c>
      <c r="D47" s="53">
        <v>6390.717068200328</v>
      </c>
      <c r="E47" s="8">
        <v>0.39495619844251328</v>
      </c>
      <c r="F47" s="54">
        <v>0</v>
      </c>
      <c r="G47" s="54">
        <v>0</v>
      </c>
      <c r="H47" s="8">
        <v>0.6050438015574866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6</v>
      </c>
      <c r="D48" s="53">
        <v>9895.4917697055134</v>
      </c>
      <c r="E48" s="8">
        <v>9.4943461462922846E-2</v>
      </c>
      <c r="F48" s="8">
        <v>0.10182922656369119</v>
      </c>
      <c r="G48" s="8">
        <v>8.7690239904457096E-2</v>
      </c>
      <c r="H48" s="8">
        <v>0.28640713865062156</v>
      </c>
      <c r="I48" s="8">
        <v>0.42912993341830735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22</v>
      </c>
      <c r="D49" s="53">
        <v>34143.932218414535</v>
      </c>
      <c r="E49" s="8">
        <v>0.13699050036436033</v>
      </c>
      <c r="F49" s="8">
        <v>0.27596152623214876</v>
      </c>
      <c r="G49" s="8">
        <v>0.2680612945384982</v>
      </c>
      <c r="H49" s="8">
        <v>0.13376548591871532</v>
      </c>
      <c r="I49" s="8">
        <v>0.1852211929462777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</v>
      </c>
      <c r="D50" s="53">
        <v>1807.2502887517628</v>
      </c>
      <c r="E50" s="8">
        <v>0.51985729223073518</v>
      </c>
      <c r="F50" s="54">
        <v>0</v>
      </c>
      <c r="G50" s="8">
        <v>0.48014270776926482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26</v>
      </c>
      <c r="D51" s="53">
        <v>42232.173699368286</v>
      </c>
      <c r="E51" s="8">
        <v>0.11075428871607848</v>
      </c>
      <c r="F51" s="8">
        <v>0.24696957334434363</v>
      </c>
      <c r="G51" s="8">
        <v>0.21672260434086643</v>
      </c>
      <c r="H51" s="8">
        <v>0.1752554632958602</v>
      </c>
      <c r="I51" s="8">
        <v>0.25029807030285156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28</v>
      </c>
      <c r="D53" s="53">
        <v>44039.423988120056</v>
      </c>
      <c r="E53" s="8">
        <v>0.1275426899774238</v>
      </c>
      <c r="F53" s="8">
        <v>0.23683465802710721</v>
      </c>
      <c r="G53" s="8">
        <v>0.22753260172213127</v>
      </c>
      <c r="H53" s="8">
        <v>0.16806348715347905</v>
      </c>
      <c r="I53" s="8">
        <v>0.24002656311985876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26</v>
      </c>
      <c r="D54" s="53">
        <v>41734.433562250168</v>
      </c>
      <c r="E54" s="8">
        <v>0.1345868655944033</v>
      </c>
      <c r="F54" s="8">
        <v>0.24991502291219414</v>
      </c>
      <c r="G54" s="8">
        <v>0.21412378284367695</v>
      </c>
      <c r="H54" s="8">
        <v>0.17734562412675944</v>
      </c>
      <c r="I54" s="8">
        <v>0.22402870452296633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2</v>
      </c>
      <c r="D55" s="53">
        <v>2304.9904258698853</v>
      </c>
      <c r="E55" s="54">
        <v>0</v>
      </c>
      <c r="F55" s="54">
        <v>0</v>
      </c>
      <c r="G55" s="8">
        <v>0.47031428721217211</v>
      </c>
      <c r="H55" s="54">
        <v>0</v>
      </c>
      <c r="I55" s="8">
        <v>0.52968571278782794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26</v>
      </c>
      <c r="D57" s="53">
        <v>42232.173699368286</v>
      </c>
      <c r="E57" s="8">
        <v>0.11075428871607848</v>
      </c>
      <c r="F57" s="8">
        <v>0.24696957334434363</v>
      </c>
      <c r="G57" s="8">
        <v>0.21672260434086643</v>
      </c>
      <c r="H57" s="8">
        <v>0.1752554632958602</v>
      </c>
      <c r="I57" s="8">
        <v>0.25029807030285156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</v>
      </c>
      <c r="D58" s="53">
        <v>1807.2502887517628</v>
      </c>
      <c r="E58" s="8">
        <v>0.51985729223073518</v>
      </c>
      <c r="F58" s="54">
        <v>0</v>
      </c>
      <c r="G58" s="8">
        <v>0.48014270776926482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28</v>
      </c>
      <c r="D61" s="53">
        <v>44039.423988120056</v>
      </c>
      <c r="E61" s="8">
        <v>0.1275426899774238</v>
      </c>
      <c r="F61" s="8">
        <v>0.23683465802710721</v>
      </c>
      <c r="G61" s="8">
        <v>0.22753260172213127</v>
      </c>
      <c r="H61" s="8">
        <v>0.16806348715347905</v>
      </c>
      <c r="I61" s="8">
        <v>0.24002656311985876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17</v>
      </c>
      <c r="D62" s="53">
        <v>25677.249913705233</v>
      </c>
      <c r="E62" s="8">
        <v>0.12045111109317906</v>
      </c>
      <c r="F62" s="8">
        <v>0.32676233911910862</v>
      </c>
      <c r="G62" s="8">
        <v>0.1048051137297043</v>
      </c>
      <c r="H62" s="8">
        <v>0.24803648843852716</v>
      </c>
      <c r="I62" s="8">
        <v>0.19994494761948084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11</v>
      </c>
      <c r="D63" s="53">
        <v>18362.17407441483</v>
      </c>
      <c r="E63" s="8">
        <v>0.13745939387945394</v>
      </c>
      <c r="F63" s="8">
        <v>0.11108181785679686</v>
      </c>
      <c r="G63" s="8">
        <v>0.39915195178883794</v>
      </c>
      <c r="H63" s="8">
        <v>5.6231046614398005E-2</v>
      </c>
      <c r="I63" s="8">
        <v>0.29607578986051331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9</v>
      </c>
      <c r="D64" s="53">
        <v>13172.021876882467</v>
      </c>
      <c r="E64" s="8">
        <v>0.1474907183072055</v>
      </c>
      <c r="F64" s="8">
        <v>7.6499286350636797E-2</v>
      </c>
      <c r="G64" s="54">
        <v>0</v>
      </c>
      <c r="H64" s="8">
        <v>0.29355126993893194</v>
      </c>
      <c r="I64" s="8">
        <v>0.48245872540322565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19</v>
      </c>
      <c r="D65" s="53">
        <v>30867.402111237589</v>
      </c>
      <c r="E65" s="8">
        <v>0.11903028376281406</v>
      </c>
      <c r="F65" s="8">
        <v>0.30525444326687884</v>
      </c>
      <c r="G65" s="8">
        <v>0.32462740732926681</v>
      </c>
      <c r="H65" s="8">
        <v>0.1145141857197281</v>
      </c>
      <c r="I65" s="8">
        <v>0.13657367992131228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</v>
      </c>
      <c r="D66" s="53">
        <v>25923.621434883142</v>
      </c>
      <c r="E66" s="8">
        <v>0.13606478763486465</v>
      </c>
      <c r="F66" s="8">
        <v>0.15010935060140146</v>
      </c>
      <c r="G66" s="8">
        <v>0.17326668344297563</v>
      </c>
      <c r="H66" s="8">
        <v>0.17618216250550983</v>
      </c>
      <c r="I66" s="8">
        <v>0.36437701581524834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</v>
      </c>
      <c r="D67" s="53">
        <v>18115.802553236921</v>
      </c>
      <c r="E67" s="8">
        <v>0.11534761151742327</v>
      </c>
      <c r="F67" s="8">
        <v>0.3609381324341045</v>
      </c>
      <c r="G67" s="8">
        <v>0.30518685513712962</v>
      </c>
      <c r="H67" s="8">
        <v>0.15644570396334603</v>
      </c>
      <c r="I67" s="8">
        <v>6.2081696947996506E-2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</v>
      </c>
      <c r="D68" s="53">
        <v>10649.356151344226</v>
      </c>
      <c r="E68" s="8">
        <v>0.23701464038832851</v>
      </c>
      <c r="F68" s="8">
        <v>0.11428647838240263</v>
      </c>
      <c r="G68" s="8">
        <v>0.16907996932323813</v>
      </c>
      <c r="H68" s="8">
        <v>0.21124297524909622</v>
      </c>
      <c r="I68" s="8">
        <v>0.26837593665693454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</v>
      </c>
      <c r="D69" s="53">
        <v>5179.7197440779364</v>
      </c>
      <c r="E69" s="54">
        <v>0</v>
      </c>
      <c r="F69" s="54">
        <v>0</v>
      </c>
      <c r="G69" s="54">
        <v>0</v>
      </c>
      <c r="H69" s="8">
        <v>0.54716077767382154</v>
      </c>
      <c r="I69" s="8">
        <v>0.45283922232617857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7</v>
      </c>
      <c r="D70" s="53">
        <v>11473.04208828712</v>
      </c>
      <c r="E70" s="8">
        <v>8.1888677324112494E-2</v>
      </c>
      <c r="F70" s="8">
        <v>0.36836976630461477</v>
      </c>
      <c r="G70" s="8">
        <v>7.5632778175191637E-2</v>
      </c>
      <c r="H70" s="8">
        <v>0.20201076476837895</v>
      </c>
      <c r="I70" s="8">
        <v>0.27209801342770201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</v>
      </c>
      <c r="D72" s="53">
        <v>2997.4395356041323</v>
      </c>
      <c r="E72" s="54">
        <v>0</v>
      </c>
      <c r="F72" s="54">
        <v>0</v>
      </c>
      <c r="G72" s="8">
        <v>1</v>
      </c>
      <c r="H72" s="54">
        <v>0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6</v>
      </c>
      <c r="D73" s="53">
        <v>8606.1665155490482</v>
      </c>
      <c r="E73" s="8">
        <v>0.2502090839793551</v>
      </c>
      <c r="F73" s="8">
        <v>0.3857713391465396</v>
      </c>
      <c r="G73" s="8">
        <v>0.10313356860215832</v>
      </c>
      <c r="H73" s="54">
        <v>0</v>
      </c>
      <c r="I73" s="8">
        <v>0.26088600827194708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5133.6999532575974</v>
      </c>
      <c r="E74" s="54">
        <v>0</v>
      </c>
      <c r="F74" s="8">
        <v>0.3246489489156279</v>
      </c>
      <c r="G74" s="8">
        <v>0.67535105108437188</v>
      </c>
      <c r="H74" s="54">
        <v>0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6" display="Vissza" xr:uid="{0CF235CA-90E6-4010-9976-C9B83C683A3E}"/>
  </hyperlinks>
  <pageMargins left="0.75" right="0.75" top="1" bottom="1" header="0.5" footer="0.5"/>
  <pageSetup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024B7-F9D0-44A2-BB56-68B81D2D1D95}">
  <sheetPr codeName="Munka3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185</v>
      </c>
      <c r="D1" s="65"/>
      <c r="E1" s="65"/>
      <c r="F1" s="65"/>
    </row>
    <row r="2" spans="1:44" ht="59.1" customHeight="1" x14ac:dyDescent="0.2">
      <c r="A2" s="67"/>
      <c r="B2" s="67"/>
      <c r="C2" s="66" t="s">
        <v>1</v>
      </c>
      <c r="D2" s="66"/>
      <c r="E2" s="4" t="s">
        <v>167</v>
      </c>
      <c r="F2" s="4" t="s">
        <v>168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48</v>
      </c>
      <c r="D4" s="53">
        <v>74691.33850375269</v>
      </c>
      <c r="E4" s="8">
        <v>0.62682203791478242</v>
      </c>
      <c r="F4" s="8">
        <v>0.37317796208521747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</v>
      </c>
      <c r="D5" s="53">
        <v>13411.099485912744</v>
      </c>
      <c r="E5" s="8">
        <v>0.39552450907032016</v>
      </c>
      <c r="F5" s="8">
        <v>0.60447549092967989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18</v>
      </c>
      <c r="D6" s="53">
        <v>24885.649194554688</v>
      </c>
      <c r="E6" s="8">
        <v>0.78956337114723651</v>
      </c>
      <c r="F6" s="8">
        <v>0.21043662885276335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12</v>
      </c>
      <c r="D7" s="53">
        <v>19132.902861907187</v>
      </c>
      <c r="E7" s="8">
        <v>0.513007952132291</v>
      </c>
      <c r="F7" s="8">
        <v>0.48699204786770911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9</v>
      </c>
      <c r="D8" s="53">
        <v>17261.686961378084</v>
      </c>
      <c r="E8" s="8">
        <v>0.69805634382278969</v>
      </c>
      <c r="F8" s="8">
        <v>0.3019436561772102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33</v>
      </c>
      <c r="D9" s="53">
        <v>48719.791782551729</v>
      </c>
      <c r="E9" s="8">
        <v>0.52186971639230562</v>
      </c>
      <c r="F9" s="8">
        <v>0.47813028360769472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15</v>
      </c>
      <c r="D10" s="53">
        <v>25971.546721200961</v>
      </c>
      <c r="E10" s="8">
        <v>0.82370115745895978</v>
      </c>
      <c r="F10" s="8">
        <v>0.17629884254104014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7</v>
      </c>
      <c r="D11" s="53">
        <v>11367.832549555802</v>
      </c>
      <c r="E11" s="8">
        <v>0.46661652668926157</v>
      </c>
      <c r="F11" s="8">
        <v>0.53338347331073843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16</v>
      </c>
      <c r="D12" s="53">
        <v>22394.907359754248</v>
      </c>
      <c r="E12" s="8">
        <v>0.58235601589021946</v>
      </c>
      <c r="F12" s="8">
        <v>0.4176439841097806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13</v>
      </c>
      <c r="D13" s="53">
        <v>23931.843045212016</v>
      </c>
      <c r="E13" s="8">
        <v>0.85953124429153693</v>
      </c>
      <c r="F13" s="8">
        <v>0.14046875570846304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</v>
      </c>
      <c r="D15" s="53">
        <v>2043.2669363569437</v>
      </c>
      <c r="E15" s="54">
        <v>0</v>
      </c>
      <c r="F15" s="8">
        <v>1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10</v>
      </c>
      <c r="D16" s="53">
        <v>14953.488612873693</v>
      </c>
      <c r="E16" s="8">
        <v>0.52842402349814355</v>
      </c>
      <c r="F16" s="8">
        <v>0.47157597650185656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</v>
      </c>
      <c r="D17" s="53">
        <v>4842.4917097234511</v>
      </c>
      <c r="E17" s="8">
        <v>0.521230281821635</v>
      </c>
      <c r="F17" s="8">
        <v>0.478769718178365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13</v>
      </c>
      <c r="D18" s="53">
        <v>23991.578309039254</v>
      </c>
      <c r="E18" s="8">
        <v>0.53399650294738754</v>
      </c>
      <c r="F18" s="8">
        <v>0.46600349705261251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24</v>
      </c>
      <c r="D19" s="53">
        <v>37945.234388521159</v>
      </c>
      <c r="E19" s="8">
        <v>0.70245400132760749</v>
      </c>
      <c r="F19" s="8">
        <v>0.29754599867239256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8</v>
      </c>
      <c r="D20" s="53">
        <v>7912.0340964688376</v>
      </c>
      <c r="E20" s="8">
        <v>0.61019998060116909</v>
      </c>
      <c r="F20" s="8">
        <v>0.38980001939883091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42</v>
      </c>
      <c r="D22" s="53">
        <v>67101.697976577241</v>
      </c>
      <c r="E22" s="8">
        <v>0.62839002389892384</v>
      </c>
      <c r="F22" s="8">
        <v>0.37160997610107588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6</v>
      </c>
      <c r="D23" s="53">
        <v>7589.6405271754593</v>
      </c>
      <c r="E23" s="8">
        <v>0.61295912549322051</v>
      </c>
      <c r="F23" s="8">
        <v>0.38704087450677949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12</v>
      </c>
      <c r="D24" s="53">
        <v>16379.512629642331</v>
      </c>
      <c r="E24" s="8">
        <v>0.42700652356911023</v>
      </c>
      <c r="F24" s="8">
        <v>0.57299347643088971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12</v>
      </c>
      <c r="D25" s="53">
        <v>22769.788767396305</v>
      </c>
      <c r="E25" s="8">
        <v>0.76863467457674839</v>
      </c>
      <c r="F25" s="8">
        <v>0.23136532542325136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15</v>
      </c>
      <c r="D26" s="53">
        <v>26479.900696501816</v>
      </c>
      <c r="E26" s="8">
        <v>0.6172358390524848</v>
      </c>
      <c r="F26" s="8">
        <v>0.38276416094751503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9</v>
      </c>
      <c r="D27" s="53">
        <v>9062.1364102122479</v>
      </c>
      <c r="E27" s="8">
        <v>0.65967064446169277</v>
      </c>
      <c r="F27" s="8">
        <v>0.34032935553830734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</v>
      </c>
      <c r="D28" s="53">
        <v>6982.452481164717</v>
      </c>
      <c r="E28" s="8">
        <v>0.70737116480653617</v>
      </c>
      <c r="F28" s="8">
        <v>0.292628835193464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15</v>
      </c>
      <c r="D29" s="53">
        <v>14895.565268870181</v>
      </c>
      <c r="E29" s="8">
        <v>0.50724843409402942</v>
      </c>
      <c r="F29" s="8">
        <v>0.49275156590597058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14</v>
      </c>
      <c r="D30" s="53">
        <v>17900.992116284611</v>
      </c>
      <c r="E30" s="8">
        <v>0.60984444133806104</v>
      </c>
      <c r="F30" s="8">
        <v>0.39015555866193913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12</v>
      </c>
      <c r="D31" s="53">
        <v>34912.32863743318</v>
      </c>
      <c r="E31" s="8">
        <v>0.67043419015792727</v>
      </c>
      <c r="F31" s="8">
        <v>0.32956580984207301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36</v>
      </c>
      <c r="D32" s="53">
        <v>58582.739583068666</v>
      </c>
      <c r="E32" s="8">
        <v>0.65151341269331908</v>
      </c>
      <c r="F32" s="8">
        <v>0.34848658730668075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12</v>
      </c>
      <c r="D33" s="53">
        <v>16108.59892068402</v>
      </c>
      <c r="E33" s="8">
        <v>0.53702599881037449</v>
      </c>
      <c r="F33" s="8">
        <v>0.46297400118962545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</v>
      </c>
      <c r="D34" s="53">
        <v>8454.0548768407352</v>
      </c>
      <c r="E34" s="8">
        <v>0.36945954694055283</v>
      </c>
      <c r="F34" s="8">
        <v>0.63054045305944706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12</v>
      </c>
      <c r="D35" s="53">
        <v>25190.241356064827</v>
      </c>
      <c r="E35" s="8">
        <v>0.59977620204345183</v>
      </c>
      <c r="F35" s="8">
        <v>0.40022379795654817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19</v>
      </c>
      <c r="D36" s="53">
        <v>28010.117964672681</v>
      </c>
      <c r="E36" s="8">
        <v>0.77160432427238357</v>
      </c>
      <c r="F36" s="8">
        <v>0.22839567572761654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9</v>
      </c>
      <c r="D37" s="53">
        <v>13036.924306174453</v>
      </c>
      <c r="E37" s="8">
        <v>0.53490456284806154</v>
      </c>
      <c r="F37" s="8">
        <v>0.46509543715193852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</v>
      </c>
      <c r="D38" s="53">
        <v>3143.6135937909821</v>
      </c>
      <c r="E38" s="8">
        <v>0.63833069952897981</v>
      </c>
      <c r="F38" s="8">
        <v>0.36166930047102019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</v>
      </c>
      <c r="D39" s="53">
        <v>3128.3864561264681</v>
      </c>
      <c r="E39" s="8">
        <v>0.356978345193806</v>
      </c>
      <c r="F39" s="8">
        <v>0.64302165480619389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</v>
      </c>
      <c r="D40" s="53">
        <v>2182.0548269232845</v>
      </c>
      <c r="E40" s="54">
        <v>0</v>
      </c>
      <c r="F40" s="8">
        <v>1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4</v>
      </c>
      <c r="D41" s="53">
        <v>10338.416484317311</v>
      </c>
      <c r="E41" s="8">
        <v>0.71410432939810886</v>
      </c>
      <c r="F41" s="8">
        <v>0.28589567060189114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</v>
      </c>
      <c r="D42" s="53">
        <v>14851.824871747516</v>
      </c>
      <c r="E42" s="8">
        <v>0.52019192154786309</v>
      </c>
      <c r="F42" s="8">
        <v>0.47980807845213691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12</v>
      </c>
      <c r="D43" s="53">
        <v>18382.207693433578</v>
      </c>
      <c r="E43" s="8">
        <v>0.77493805876467969</v>
      </c>
      <c r="F43" s="8">
        <v>0.22506194123532017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3</v>
      </c>
      <c r="D44" s="53">
        <v>4190.6858260039644</v>
      </c>
      <c r="E44" s="8">
        <v>0.70865854721917432</v>
      </c>
      <c r="F44" s="8">
        <v>0.29134145278082563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5</v>
      </c>
      <c r="D45" s="53">
        <v>6376.7366867288474</v>
      </c>
      <c r="E45" s="8">
        <v>0.68967728885642909</v>
      </c>
      <c r="F45" s="8">
        <v>0.3103227111435708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</v>
      </c>
      <c r="D46" s="53">
        <v>3416.9327119793174</v>
      </c>
      <c r="E46" s="8">
        <v>1</v>
      </c>
      <c r="F46" s="54">
        <v>0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5</v>
      </c>
      <c r="D47" s="53">
        <v>8680.4793527014299</v>
      </c>
      <c r="E47" s="8">
        <v>0.40972133454719445</v>
      </c>
      <c r="F47" s="8">
        <v>0.59027866545280561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</v>
      </c>
      <c r="D48" s="53">
        <v>13269.866100607842</v>
      </c>
      <c r="E48" s="8">
        <v>0.38539874726384249</v>
      </c>
      <c r="F48" s="8">
        <v>0.61460125273615762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39</v>
      </c>
      <c r="D49" s="53">
        <v>61421.47240314485</v>
      </c>
      <c r="E49" s="8">
        <v>0.678980584676388</v>
      </c>
      <c r="F49" s="8">
        <v>0.32101941532361183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5</v>
      </c>
      <c r="D50" s="53">
        <v>5079.2822903936039</v>
      </c>
      <c r="E50" s="8">
        <v>0.17083871256756125</v>
      </c>
      <c r="F50" s="8">
        <v>0.82916128743243878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43</v>
      </c>
      <c r="D51" s="53">
        <v>69612.056213359087</v>
      </c>
      <c r="E51" s="8">
        <v>0.66009311414979888</v>
      </c>
      <c r="F51" s="8">
        <v>0.33990688585020096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</v>
      </c>
      <c r="D52" s="53">
        <v>1821.7019623173983</v>
      </c>
      <c r="E52" s="54">
        <v>0</v>
      </c>
      <c r="F52" s="8">
        <v>1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46</v>
      </c>
      <c r="D53" s="53">
        <v>72869.636541435291</v>
      </c>
      <c r="E53" s="8">
        <v>0.64249225380564723</v>
      </c>
      <c r="F53" s="8">
        <v>0.3575077461943526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39</v>
      </c>
      <c r="D54" s="53">
        <v>59373.80187596663</v>
      </c>
      <c r="E54" s="8">
        <v>0.68703216617732477</v>
      </c>
      <c r="F54" s="8">
        <v>0.31296783382267501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9</v>
      </c>
      <c r="D55" s="53">
        <v>15317.536627786068</v>
      </c>
      <c r="E55" s="8">
        <v>0.39343567082088271</v>
      </c>
      <c r="F55" s="8">
        <v>0.6065643291791174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2</v>
      </c>
      <c r="D56" s="53">
        <v>1821.7019623173983</v>
      </c>
      <c r="E56" s="54">
        <v>0</v>
      </c>
      <c r="F56" s="8">
        <v>1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41</v>
      </c>
      <c r="D57" s="53">
        <v>67790.354251041688</v>
      </c>
      <c r="E57" s="8">
        <v>0.67783152154778681</v>
      </c>
      <c r="F57" s="8">
        <v>0.32216847845221319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5</v>
      </c>
      <c r="D58" s="53">
        <v>5079.2822903936039</v>
      </c>
      <c r="E58" s="8">
        <v>0.17083871256756125</v>
      </c>
      <c r="F58" s="8">
        <v>0.82916128743243878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48</v>
      </c>
      <c r="D61" s="53">
        <v>74691.33850375269</v>
      </c>
      <c r="E61" s="8">
        <v>0.62682203791478242</v>
      </c>
      <c r="F61" s="8">
        <v>0.37317796208521747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27</v>
      </c>
      <c r="D62" s="53">
        <v>39885.057597589883</v>
      </c>
      <c r="E62" s="8">
        <v>0.64782013217894441</v>
      </c>
      <c r="F62" s="8">
        <v>0.35217986782105576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21</v>
      </c>
      <c r="D63" s="53">
        <v>34806.280906162814</v>
      </c>
      <c r="E63" s="8">
        <v>0.60275999573843997</v>
      </c>
      <c r="F63" s="8">
        <v>0.39724000426155981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11</v>
      </c>
      <c r="D64" s="53">
        <v>15461.78416138357</v>
      </c>
      <c r="E64" s="8">
        <v>0.46371099914335884</v>
      </c>
      <c r="F64" s="8">
        <v>0.53628900085664111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37</v>
      </c>
      <c r="D65" s="53">
        <v>59229.55434236912</v>
      </c>
      <c r="E65" s="8">
        <v>0.66940192398390219</v>
      </c>
      <c r="F65" s="8">
        <v>0.3305980760160977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34</v>
      </c>
      <c r="D66" s="53">
        <v>46243.277244313431</v>
      </c>
      <c r="E66" s="8">
        <v>0.59540829410284279</v>
      </c>
      <c r="F66" s="8">
        <v>0.40459170589715737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14</v>
      </c>
      <c r="D67" s="53">
        <v>28448.061259439259</v>
      </c>
      <c r="E67" s="8">
        <v>0.67788613156704725</v>
      </c>
      <c r="F67" s="8">
        <v>0.32211386843295275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18</v>
      </c>
      <c r="D68" s="53">
        <v>28011.436254935721</v>
      </c>
      <c r="E68" s="8">
        <v>0.41600089274174418</v>
      </c>
      <c r="F68" s="8">
        <v>0.58399910725825588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5</v>
      </c>
      <c r="D69" s="53">
        <v>7543.4362062438668</v>
      </c>
      <c r="E69" s="8">
        <v>0.14909117454309356</v>
      </c>
      <c r="F69" s="8">
        <v>0.85090882545690649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8</v>
      </c>
      <c r="D70" s="53">
        <v>12627.937777207624</v>
      </c>
      <c r="E70" s="8">
        <v>0.75434958118105</v>
      </c>
      <c r="F70" s="8">
        <v>0.24565041881895003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</v>
      </c>
      <c r="D72" s="53">
        <v>4134.388065021707</v>
      </c>
      <c r="E72" s="8">
        <v>0.72500198057445642</v>
      </c>
      <c r="F72" s="8">
        <v>0.27499801942554342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11</v>
      </c>
      <c r="D73" s="53">
        <v>17240.440247086179</v>
      </c>
      <c r="E73" s="8">
        <v>0.95030726972787027</v>
      </c>
      <c r="F73" s="8">
        <v>4.969273027212967E-2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5133.6999532575974</v>
      </c>
      <c r="E74" s="8">
        <v>1</v>
      </c>
      <c r="F74" s="54">
        <v>0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7" display="Vissza" xr:uid="{D2920A7E-8001-420B-B7FC-806DB8623565}"/>
  </hyperlinks>
  <pageMargins left="0.75" right="0.75" top="1" bottom="1" header="0.5" footer="0.5"/>
  <pageSetup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4240C-F71E-4D4D-ACCE-BEC33D63BE6B}">
  <sheetPr codeName="Munka3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5" width="13.5703125" style="1" customWidth="1"/>
    <col min="6" max="6" width="10" style="1" customWidth="1"/>
    <col min="7" max="7" width="11" style="1" customWidth="1"/>
    <col min="8" max="9" width="12" style="1" customWidth="1"/>
    <col min="10" max="13" width="13.5703125" style="1" customWidth="1"/>
    <col min="14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186</v>
      </c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1:44" ht="45" customHeight="1" x14ac:dyDescent="0.2">
      <c r="A2" s="67"/>
      <c r="B2" s="67"/>
      <c r="C2" s="66" t="s">
        <v>1</v>
      </c>
      <c r="D2" s="66"/>
      <c r="E2" s="4" t="s">
        <v>446</v>
      </c>
      <c r="F2" s="4" t="s">
        <v>170</v>
      </c>
      <c r="G2" s="4" t="s">
        <v>171</v>
      </c>
      <c r="H2" s="4" t="s">
        <v>172</v>
      </c>
      <c r="I2" s="4" t="s">
        <v>173</v>
      </c>
      <c r="J2" s="4" t="s">
        <v>174</v>
      </c>
      <c r="K2" s="4" t="s">
        <v>175</v>
      </c>
      <c r="L2" s="4" t="s">
        <v>176</v>
      </c>
      <c r="M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24</v>
      </c>
      <c r="D4" s="53">
        <v>38037.20149325172</v>
      </c>
      <c r="E4" s="54">
        <v>0</v>
      </c>
      <c r="F4" s="8">
        <v>0.23073017972768053</v>
      </c>
      <c r="G4" s="8">
        <v>0.29925945952087879</v>
      </c>
      <c r="H4" s="54">
        <v>0</v>
      </c>
      <c r="I4" s="8">
        <v>0.10713480969966672</v>
      </c>
      <c r="J4" s="8">
        <v>2.2189435508582069E-2</v>
      </c>
      <c r="K4" s="8">
        <v>0.20138599176055391</v>
      </c>
      <c r="L4" s="54">
        <v>0</v>
      </c>
      <c r="M4" s="8">
        <v>0.13930012378263826</v>
      </c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3</v>
      </c>
      <c r="D5" s="53">
        <v>5304.418540258861</v>
      </c>
      <c r="E5" s="54">
        <v>0</v>
      </c>
      <c r="F5" s="54">
        <v>0</v>
      </c>
      <c r="G5" s="8">
        <v>1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</v>
      </c>
      <c r="D6" s="53">
        <v>10867.821548986707</v>
      </c>
      <c r="E6" s="54">
        <v>0</v>
      </c>
      <c r="F6" s="8">
        <v>0.41806995838460614</v>
      </c>
      <c r="G6" s="8">
        <v>0.16151559943075211</v>
      </c>
      <c r="H6" s="54">
        <v>0</v>
      </c>
      <c r="I6" s="54">
        <v>0</v>
      </c>
      <c r="J6" s="8">
        <v>7.7662669161157286E-2</v>
      </c>
      <c r="K6" s="8">
        <v>0.34275177302348436</v>
      </c>
      <c r="L6" s="54">
        <v>0</v>
      </c>
      <c r="M6" s="54">
        <v>0</v>
      </c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7</v>
      </c>
      <c r="D7" s="53">
        <v>9815.3313155330561</v>
      </c>
      <c r="E7" s="54">
        <v>0</v>
      </c>
      <c r="F7" s="8">
        <v>0.25209643003606214</v>
      </c>
      <c r="G7" s="8">
        <v>0.44045900941374294</v>
      </c>
      <c r="H7" s="54">
        <v>0</v>
      </c>
      <c r="I7" s="8">
        <v>0.12399758830871525</v>
      </c>
      <c r="J7" s="54">
        <v>0</v>
      </c>
      <c r="K7" s="8">
        <v>7.3000376571468739E-2</v>
      </c>
      <c r="L7" s="54">
        <v>0</v>
      </c>
      <c r="M7" s="8">
        <v>0.11044659567001094</v>
      </c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6</v>
      </c>
      <c r="D8" s="53">
        <v>12049.630088473106</v>
      </c>
      <c r="E8" s="54">
        <v>0</v>
      </c>
      <c r="F8" s="8">
        <v>0.14593067479929095</v>
      </c>
      <c r="G8" s="54">
        <v>0</v>
      </c>
      <c r="H8" s="54">
        <v>0</v>
      </c>
      <c r="I8" s="8">
        <v>0.23718827141791995</v>
      </c>
      <c r="J8" s="54">
        <v>0</v>
      </c>
      <c r="K8" s="8">
        <v>0.26711787298498824</v>
      </c>
      <c r="L8" s="54">
        <v>0</v>
      </c>
      <c r="M8" s="8">
        <v>0.34976318079780083</v>
      </c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</v>
      </c>
      <c r="D9" s="53">
        <v>20182.115484135084</v>
      </c>
      <c r="E9" s="54">
        <v>0</v>
      </c>
      <c r="F9" s="8">
        <v>0.39409664852608939</v>
      </c>
      <c r="G9" s="8">
        <v>0.34980184598584185</v>
      </c>
      <c r="H9" s="54">
        <v>0</v>
      </c>
      <c r="I9" s="54">
        <v>0</v>
      </c>
      <c r="J9" s="8">
        <v>4.1820394404388762E-2</v>
      </c>
      <c r="K9" s="8">
        <v>0.16056672569003513</v>
      </c>
      <c r="L9" s="54">
        <v>0</v>
      </c>
      <c r="M9" s="8">
        <v>5.3714385393644697E-2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9</v>
      </c>
      <c r="D10" s="53">
        <v>17855.086009116651</v>
      </c>
      <c r="E10" s="54">
        <v>0</v>
      </c>
      <c r="F10" s="8">
        <v>4.6072377584281086E-2</v>
      </c>
      <c r="G10" s="8">
        <v>0.24212995143792448</v>
      </c>
      <c r="H10" s="54">
        <v>0</v>
      </c>
      <c r="I10" s="8">
        <v>0.2282323558344489</v>
      </c>
      <c r="J10" s="54">
        <v>0</v>
      </c>
      <c r="K10" s="8">
        <v>0.24752517817456557</v>
      </c>
      <c r="L10" s="54">
        <v>0</v>
      </c>
      <c r="M10" s="8">
        <v>0.23604013696877993</v>
      </c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</v>
      </c>
      <c r="D11" s="53">
        <v>5304.418540258861</v>
      </c>
      <c r="E11" s="54">
        <v>0</v>
      </c>
      <c r="F11" s="54">
        <v>0</v>
      </c>
      <c r="G11" s="8">
        <v>1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10</v>
      </c>
      <c r="D12" s="53">
        <v>11637.120743090491</v>
      </c>
      <c r="E12" s="54">
        <v>0</v>
      </c>
      <c r="F12" s="8">
        <v>0.68347697407768337</v>
      </c>
      <c r="G12" s="8">
        <v>0.15083823144425573</v>
      </c>
      <c r="H12" s="54">
        <v>0</v>
      </c>
      <c r="I12" s="54">
        <v>0</v>
      </c>
      <c r="J12" s="8">
        <v>7.2528596041472507E-2</v>
      </c>
      <c r="K12" s="54">
        <v>0</v>
      </c>
      <c r="L12" s="54">
        <v>0</v>
      </c>
      <c r="M12" s="8">
        <v>9.3156198436588331E-2</v>
      </c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8</v>
      </c>
      <c r="D13" s="53">
        <v>17032.459744704815</v>
      </c>
      <c r="E13" s="54">
        <v>0</v>
      </c>
      <c r="F13" s="54">
        <v>0</v>
      </c>
      <c r="G13" s="8">
        <v>0.25382423755038824</v>
      </c>
      <c r="H13" s="54">
        <v>0</v>
      </c>
      <c r="I13" s="8">
        <v>0.23925542197475638</v>
      </c>
      <c r="J13" s="54">
        <v>0</v>
      </c>
      <c r="K13" s="8">
        <v>0.25948004057973989</v>
      </c>
      <c r="L13" s="54">
        <v>0</v>
      </c>
      <c r="M13" s="8">
        <v>0.24744029989511543</v>
      </c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0</v>
      </c>
      <c r="D15" s="53">
        <v>0</v>
      </c>
      <c r="E15" s="54">
        <v>0</v>
      </c>
      <c r="F15" s="54">
        <v>0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3</v>
      </c>
      <c r="D16" s="53">
        <v>4063.2024651975653</v>
      </c>
      <c r="E16" s="54">
        <v>0</v>
      </c>
      <c r="F16" s="8">
        <v>0.20245761107349552</v>
      </c>
      <c r="G16" s="54">
        <v>0</v>
      </c>
      <c r="H16" s="54">
        <v>0</v>
      </c>
      <c r="I16" s="54">
        <v>0</v>
      </c>
      <c r="J16" s="54">
        <v>0</v>
      </c>
      <c r="K16" s="8">
        <v>0.79754238892650453</v>
      </c>
      <c r="L16" s="54">
        <v>0</v>
      </c>
      <c r="M16" s="54">
        <v>0</v>
      </c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</v>
      </c>
      <c r="D17" s="53">
        <v>2524.0533185780855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8">
        <v>1</v>
      </c>
      <c r="L17" s="54">
        <v>0</v>
      </c>
      <c r="M17" s="54">
        <v>0</v>
      </c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</v>
      </c>
      <c r="D18" s="53">
        <v>8972.8387642645339</v>
      </c>
      <c r="E18" s="54">
        <v>0</v>
      </c>
      <c r="F18" s="54">
        <v>0</v>
      </c>
      <c r="G18" s="8">
        <v>0.37000691407092196</v>
      </c>
      <c r="H18" s="54">
        <v>0</v>
      </c>
      <c r="I18" s="8">
        <v>0.13564017403547615</v>
      </c>
      <c r="J18" s="54">
        <v>0</v>
      </c>
      <c r="K18" s="8">
        <v>0.35871273785812569</v>
      </c>
      <c r="L18" s="54">
        <v>0</v>
      </c>
      <c r="M18" s="8">
        <v>0.13564017403547615</v>
      </c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14</v>
      </c>
      <c r="D19" s="53">
        <v>21712.386358228039</v>
      </c>
      <c r="E19" s="54">
        <v>0</v>
      </c>
      <c r="F19" s="8">
        <v>0.31153120603437978</v>
      </c>
      <c r="G19" s="8">
        <v>0.33047474357804402</v>
      </c>
      <c r="H19" s="54">
        <v>0</v>
      </c>
      <c r="I19" s="8">
        <v>0.13163135938888754</v>
      </c>
      <c r="J19" s="54">
        <v>0</v>
      </c>
      <c r="K19" s="8">
        <v>8.831063692457547E-2</v>
      </c>
      <c r="L19" s="54">
        <v>0</v>
      </c>
      <c r="M19" s="8">
        <v>0.13805205407411308</v>
      </c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</v>
      </c>
      <c r="D20" s="53">
        <v>4827.9230521810732</v>
      </c>
      <c r="E20" s="54">
        <v>0</v>
      </c>
      <c r="F20" s="8">
        <v>0.41679297848455049</v>
      </c>
      <c r="G20" s="8">
        <v>0.18384399567677417</v>
      </c>
      <c r="H20" s="54">
        <v>0</v>
      </c>
      <c r="I20" s="54">
        <v>0</v>
      </c>
      <c r="J20" s="8">
        <v>0.17482135078357397</v>
      </c>
      <c r="K20" s="54">
        <v>0</v>
      </c>
      <c r="L20" s="54">
        <v>0</v>
      </c>
      <c r="M20" s="8">
        <v>0.22454167505510142</v>
      </c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22</v>
      </c>
      <c r="D22" s="53">
        <v>34388.48841059384</v>
      </c>
      <c r="E22" s="54">
        <v>0</v>
      </c>
      <c r="F22" s="8">
        <v>0.22250674357756797</v>
      </c>
      <c r="G22" s="8">
        <v>0.33101171021668369</v>
      </c>
      <c r="H22" s="54">
        <v>0</v>
      </c>
      <c r="I22" s="8">
        <v>0.11850210729913938</v>
      </c>
      <c r="J22" s="8">
        <v>2.4543795568561181E-2</v>
      </c>
      <c r="K22" s="8">
        <v>0.14935539377631343</v>
      </c>
      <c r="L22" s="54">
        <v>0</v>
      </c>
      <c r="M22" s="8">
        <v>0.15408024956173461</v>
      </c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</v>
      </c>
      <c r="D23" s="53">
        <v>3648.7130826578814</v>
      </c>
      <c r="E23" s="54">
        <v>0</v>
      </c>
      <c r="F23" s="8">
        <v>0.30823464015990665</v>
      </c>
      <c r="G23" s="54">
        <v>0</v>
      </c>
      <c r="H23" s="54">
        <v>0</v>
      </c>
      <c r="I23" s="54">
        <v>0</v>
      </c>
      <c r="J23" s="54">
        <v>0</v>
      </c>
      <c r="K23" s="8">
        <v>0.69176535984009335</v>
      </c>
      <c r="L23" s="54">
        <v>0</v>
      </c>
      <c r="M23" s="54">
        <v>0</v>
      </c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</v>
      </c>
      <c r="D24" s="53">
        <v>5990.7324080524131</v>
      </c>
      <c r="E24" s="54">
        <v>0</v>
      </c>
      <c r="F24" s="54">
        <v>0</v>
      </c>
      <c r="G24" s="8">
        <v>0.17235359485131543</v>
      </c>
      <c r="H24" s="54">
        <v>0</v>
      </c>
      <c r="I24" s="8">
        <v>0.20316003598177407</v>
      </c>
      <c r="J24" s="54">
        <v>0</v>
      </c>
      <c r="K24" s="8">
        <v>0.4213263331851364</v>
      </c>
      <c r="L24" s="54">
        <v>0</v>
      </c>
      <c r="M24" s="8">
        <v>0.20316003598177407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</v>
      </c>
      <c r="D25" s="53">
        <v>9724.0999948430563</v>
      </c>
      <c r="E25" s="54">
        <v>0</v>
      </c>
      <c r="F25" s="8">
        <v>0.11484520118334776</v>
      </c>
      <c r="G25" s="8">
        <v>0.43065686604419912</v>
      </c>
      <c r="H25" s="54">
        <v>0</v>
      </c>
      <c r="I25" s="54">
        <v>0</v>
      </c>
      <c r="J25" s="54">
        <v>0</v>
      </c>
      <c r="K25" s="8">
        <v>0.45449793277245321</v>
      </c>
      <c r="L25" s="54">
        <v>0</v>
      </c>
      <c r="M25" s="54">
        <v>0</v>
      </c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</v>
      </c>
      <c r="D26" s="53">
        <v>16344.343724431776</v>
      </c>
      <c r="E26" s="54">
        <v>0</v>
      </c>
      <c r="F26" s="8">
        <v>0.34552134873343088</v>
      </c>
      <c r="G26" s="8">
        <v>0.2523827665662155</v>
      </c>
      <c r="H26" s="54">
        <v>0</v>
      </c>
      <c r="I26" s="8">
        <v>0.17486360909297724</v>
      </c>
      <c r="J26" s="54">
        <v>0</v>
      </c>
      <c r="K26" s="8">
        <v>4.383919564396907E-2</v>
      </c>
      <c r="L26" s="54">
        <v>0</v>
      </c>
      <c r="M26" s="8">
        <v>0.1833930799634074</v>
      </c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</v>
      </c>
      <c r="D27" s="53">
        <v>5978.0253659244845</v>
      </c>
      <c r="E27" s="54">
        <v>0</v>
      </c>
      <c r="F27" s="8">
        <v>0.33660687361462605</v>
      </c>
      <c r="G27" s="8">
        <v>0.34086288594415559</v>
      </c>
      <c r="H27" s="54">
        <v>0</v>
      </c>
      <c r="I27" s="54">
        <v>0</v>
      </c>
      <c r="J27" s="8">
        <v>0.14118776314876422</v>
      </c>
      <c r="K27" s="54">
        <v>0</v>
      </c>
      <c r="L27" s="54">
        <v>0</v>
      </c>
      <c r="M27" s="8">
        <v>0.1813424772924542</v>
      </c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</v>
      </c>
      <c r="D28" s="53">
        <v>3935.7592071202798</v>
      </c>
      <c r="E28" s="54">
        <v>0</v>
      </c>
      <c r="F28" s="8">
        <v>0.22551803045451158</v>
      </c>
      <c r="G28" s="8">
        <v>0.25490348212129704</v>
      </c>
      <c r="H28" s="54">
        <v>0</v>
      </c>
      <c r="I28" s="54">
        <v>0</v>
      </c>
      <c r="J28" s="8">
        <v>0.21445011878127751</v>
      </c>
      <c r="K28" s="8">
        <v>0.30512836864291393</v>
      </c>
      <c r="L28" s="54">
        <v>0</v>
      </c>
      <c r="M28" s="54">
        <v>0</v>
      </c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</v>
      </c>
      <c r="D29" s="53">
        <v>7555.75215757981</v>
      </c>
      <c r="E29" s="54">
        <v>0</v>
      </c>
      <c r="F29" s="8">
        <v>0.52937636793640541</v>
      </c>
      <c r="G29" s="8">
        <v>0.23231607858260955</v>
      </c>
      <c r="H29" s="54">
        <v>0</v>
      </c>
      <c r="I29" s="54">
        <v>0</v>
      </c>
      <c r="J29" s="54">
        <v>0</v>
      </c>
      <c r="K29" s="8">
        <v>9.4831443285078962E-2</v>
      </c>
      <c r="L29" s="54">
        <v>0</v>
      </c>
      <c r="M29" s="8">
        <v>0.14347611019590609</v>
      </c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5</v>
      </c>
      <c r="D30" s="53">
        <v>5974.4251672500459</v>
      </c>
      <c r="E30" s="54">
        <v>0</v>
      </c>
      <c r="F30" s="8">
        <v>0.22724257581708296</v>
      </c>
      <c r="G30" s="8">
        <v>0.36532829836550751</v>
      </c>
      <c r="H30" s="54">
        <v>0</v>
      </c>
      <c r="I30" s="8">
        <v>0.20371456290870474</v>
      </c>
      <c r="J30" s="54">
        <v>0</v>
      </c>
      <c r="K30" s="54">
        <v>0</v>
      </c>
      <c r="L30" s="54">
        <v>0</v>
      </c>
      <c r="M30" s="8">
        <v>0.20371456290870474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7</v>
      </c>
      <c r="D31" s="53">
        <v>20571.264961301596</v>
      </c>
      <c r="E31" s="54">
        <v>0</v>
      </c>
      <c r="F31" s="8">
        <v>0.12304859612013218</v>
      </c>
      <c r="G31" s="8">
        <v>0.31314575714886983</v>
      </c>
      <c r="H31" s="54">
        <v>0</v>
      </c>
      <c r="I31" s="8">
        <v>0.13893316416305879</v>
      </c>
      <c r="J31" s="54">
        <v>0</v>
      </c>
      <c r="K31" s="8">
        <v>0.27916245738266848</v>
      </c>
      <c r="L31" s="54">
        <v>0</v>
      </c>
      <c r="M31" s="8">
        <v>0.14571002518527071</v>
      </c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21</v>
      </c>
      <c r="D32" s="53">
        <v>33225.045221386485</v>
      </c>
      <c r="E32" s="54">
        <v>0</v>
      </c>
      <c r="F32" s="8">
        <v>0.23938881104500187</v>
      </c>
      <c r="G32" s="8">
        <v>0.22252678074143933</v>
      </c>
      <c r="H32" s="54">
        <v>0</v>
      </c>
      <c r="I32" s="8">
        <v>0.12265170194153155</v>
      </c>
      <c r="J32" s="8">
        <v>2.540324697340561E-2</v>
      </c>
      <c r="K32" s="8">
        <v>0.23055377338008212</v>
      </c>
      <c r="L32" s="54">
        <v>0</v>
      </c>
      <c r="M32" s="8">
        <v>0.15947568591853994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</v>
      </c>
      <c r="D33" s="53">
        <v>4812.1562718652331</v>
      </c>
      <c r="E33" s="54">
        <v>0</v>
      </c>
      <c r="F33" s="8">
        <v>0.17094753743169272</v>
      </c>
      <c r="G33" s="8">
        <v>0.82905246256830734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</v>
      </c>
      <c r="D34" s="53">
        <v>2120.004946920656</v>
      </c>
      <c r="E34" s="54">
        <v>0</v>
      </c>
      <c r="F34" s="8">
        <v>0.52677528977319799</v>
      </c>
      <c r="G34" s="8">
        <v>0.47322471022680218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</v>
      </c>
      <c r="D35" s="53">
        <v>10504.499930767108</v>
      </c>
      <c r="E35" s="54">
        <v>0</v>
      </c>
      <c r="F35" s="54">
        <v>0</v>
      </c>
      <c r="G35" s="8">
        <v>0.61324236129976173</v>
      </c>
      <c r="H35" s="54">
        <v>0</v>
      </c>
      <c r="I35" s="54">
        <v>0</v>
      </c>
      <c r="J35" s="8">
        <v>8.034880622820989E-2</v>
      </c>
      <c r="K35" s="8">
        <v>0.30640883247202833</v>
      </c>
      <c r="L35" s="54">
        <v>0</v>
      </c>
      <c r="M35" s="54">
        <v>0</v>
      </c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14</v>
      </c>
      <c r="D36" s="53">
        <v>19843.874601853</v>
      </c>
      <c r="E36" s="54">
        <v>0</v>
      </c>
      <c r="F36" s="8">
        <v>0.28458755163173194</v>
      </c>
      <c r="G36" s="8">
        <v>0.14641420005058581</v>
      </c>
      <c r="H36" s="54">
        <v>0</v>
      </c>
      <c r="I36" s="8">
        <v>0.20535850106142439</v>
      </c>
      <c r="J36" s="54">
        <v>0</v>
      </c>
      <c r="K36" s="8">
        <v>9.6626022231995665E-2</v>
      </c>
      <c r="L36" s="54">
        <v>0</v>
      </c>
      <c r="M36" s="8">
        <v>0.26701372502426218</v>
      </c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4</v>
      </c>
      <c r="D37" s="53">
        <v>5568.8220137109674</v>
      </c>
      <c r="E37" s="54">
        <v>0</v>
      </c>
      <c r="F37" s="8">
        <v>0.36134112813417901</v>
      </c>
      <c r="G37" s="8">
        <v>0.18541161196711589</v>
      </c>
      <c r="H37" s="54">
        <v>0</v>
      </c>
      <c r="I37" s="54">
        <v>0</v>
      </c>
      <c r="J37" s="54">
        <v>0</v>
      </c>
      <c r="K37" s="8">
        <v>0.45324725989870518</v>
      </c>
      <c r="L37" s="54">
        <v>0</v>
      </c>
      <c r="M37" s="54">
        <v>0</v>
      </c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</v>
      </c>
      <c r="D38" s="53">
        <v>1003.2387266859146</v>
      </c>
      <c r="E38" s="54">
        <v>0</v>
      </c>
      <c r="F38" s="54">
        <v>0</v>
      </c>
      <c r="G38" s="8">
        <v>1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</v>
      </c>
      <c r="D39" s="53">
        <v>1116.7662202347417</v>
      </c>
      <c r="E39" s="54">
        <v>0</v>
      </c>
      <c r="F39" s="8">
        <v>1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0</v>
      </c>
      <c r="D40" s="53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</v>
      </c>
      <c r="D41" s="53">
        <v>7382.7079705717679</v>
      </c>
      <c r="E41" s="54">
        <v>0</v>
      </c>
      <c r="F41" s="54">
        <v>0</v>
      </c>
      <c r="G41" s="8">
        <v>0.44970116586696579</v>
      </c>
      <c r="H41" s="54">
        <v>0</v>
      </c>
      <c r="I41" s="54">
        <v>0</v>
      </c>
      <c r="J41" s="8">
        <v>0.11432445016460316</v>
      </c>
      <c r="K41" s="8">
        <v>0.43597438396843102</v>
      </c>
      <c r="L41" s="54">
        <v>0</v>
      </c>
      <c r="M41" s="54">
        <v>0</v>
      </c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</v>
      </c>
      <c r="D42" s="53">
        <v>3121.7919601953395</v>
      </c>
      <c r="E42" s="54">
        <v>0</v>
      </c>
      <c r="F42" s="54">
        <v>0</v>
      </c>
      <c r="G42" s="8">
        <v>1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</v>
      </c>
      <c r="D43" s="53">
        <v>14245.072345758579</v>
      </c>
      <c r="E43" s="54">
        <v>0</v>
      </c>
      <c r="F43" s="8">
        <v>0.21874612766377577</v>
      </c>
      <c r="G43" s="8">
        <v>0.12322315179492044</v>
      </c>
      <c r="H43" s="54">
        <v>0</v>
      </c>
      <c r="I43" s="8">
        <v>0.28607143892117554</v>
      </c>
      <c r="J43" s="54">
        <v>0</v>
      </c>
      <c r="K43" s="54">
        <v>0</v>
      </c>
      <c r="L43" s="54">
        <v>0</v>
      </c>
      <c r="M43" s="8">
        <v>0.37195928162012831</v>
      </c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</v>
      </c>
      <c r="D44" s="53">
        <v>1200.9117862399394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8">
        <v>1</v>
      </c>
      <c r="L44" s="54">
        <v>0</v>
      </c>
      <c r="M44" s="54">
        <v>0</v>
      </c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3</v>
      </c>
      <c r="D45" s="53">
        <v>4397.8904698544802</v>
      </c>
      <c r="E45" s="54">
        <v>0</v>
      </c>
      <c r="F45" s="8">
        <v>0.57556350965402336</v>
      </c>
      <c r="G45" s="8">
        <v>0.26151226858122872</v>
      </c>
      <c r="H45" s="54">
        <v>0</v>
      </c>
      <c r="I45" s="54">
        <v>0</v>
      </c>
      <c r="J45" s="54">
        <v>0</v>
      </c>
      <c r="K45" s="8">
        <v>0.16292422176474791</v>
      </c>
      <c r="L45" s="54">
        <v>0</v>
      </c>
      <c r="M45" s="54">
        <v>0</v>
      </c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</v>
      </c>
      <c r="D46" s="53">
        <v>2012.2444288127715</v>
      </c>
      <c r="E46" s="54">
        <v>0</v>
      </c>
      <c r="F46" s="8">
        <v>1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</v>
      </c>
      <c r="D47" s="53">
        <v>3556.5775848981966</v>
      </c>
      <c r="E47" s="54">
        <v>0</v>
      </c>
      <c r="F47" s="54">
        <v>0</v>
      </c>
      <c r="G47" s="8">
        <v>0.29031400037619759</v>
      </c>
      <c r="H47" s="54">
        <v>0</v>
      </c>
      <c r="I47" s="54">
        <v>0</v>
      </c>
      <c r="J47" s="54">
        <v>0</v>
      </c>
      <c r="K47" s="8">
        <v>0.70968599962380241</v>
      </c>
      <c r="L47" s="54">
        <v>0</v>
      </c>
      <c r="M47" s="54">
        <v>0</v>
      </c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</v>
      </c>
      <c r="D48" s="53">
        <v>5114.1897715331925</v>
      </c>
      <c r="E48" s="54">
        <v>0</v>
      </c>
      <c r="F48" s="8">
        <v>0.21990966591422204</v>
      </c>
      <c r="G48" s="8">
        <v>0.78009033408577788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21</v>
      </c>
      <c r="D49" s="53">
        <v>32923.011721718525</v>
      </c>
      <c r="E49" s="54">
        <v>0</v>
      </c>
      <c r="F49" s="8">
        <v>0.23241101505147377</v>
      </c>
      <c r="G49" s="8">
        <v>0.22456822649145999</v>
      </c>
      <c r="H49" s="54">
        <v>0</v>
      </c>
      <c r="I49" s="8">
        <v>0.12377690042248324</v>
      </c>
      <c r="J49" s="8">
        <v>2.5636294656016176E-2</v>
      </c>
      <c r="K49" s="8">
        <v>0.23266885822177977</v>
      </c>
      <c r="L49" s="54">
        <v>0</v>
      </c>
      <c r="M49" s="8">
        <v>0.16093870515678751</v>
      </c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</v>
      </c>
      <c r="D50" s="53">
        <v>867.73804725805712</v>
      </c>
      <c r="E50" s="54">
        <v>0</v>
      </c>
      <c r="F50" s="54">
        <v>0</v>
      </c>
      <c r="G50" s="8">
        <v>1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23</v>
      </c>
      <c r="D51" s="53">
        <v>37169.463445993664</v>
      </c>
      <c r="E51" s="54">
        <v>0</v>
      </c>
      <c r="F51" s="8">
        <v>0.23611668082397166</v>
      </c>
      <c r="G51" s="8">
        <v>0.28290035255896623</v>
      </c>
      <c r="H51" s="54">
        <v>0</v>
      </c>
      <c r="I51" s="8">
        <v>0.10963592061016529</v>
      </c>
      <c r="J51" s="8">
        <v>2.2707457983293117E-2</v>
      </c>
      <c r="K51" s="8">
        <v>0.20608743942845845</v>
      </c>
      <c r="L51" s="54">
        <v>0</v>
      </c>
      <c r="M51" s="8">
        <v>0.14255214859514548</v>
      </c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24</v>
      </c>
      <c r="D53" s="53">
        <v>38037.20149325172</v>
      </c>
      <c r="E53" s="54">
        <v>0</v>
      </c>
      <c r="F53" s="8">
        <v>0.23073017972768053</v>
      </c>
      <c r="G53" s="8">
        <v>0.29925945952087879</v>
      </c>
      <c r="H53" s="54">
        <v>0</v>
      </c>
      <c r="I53" s="8">
        <v>0.10713480969966672</v>
      </c>
      <c r="J53" s="8">
        <v>2.2189435508582069E-2</v>
      </c>
      <c r="K53" s="8">
        <v>0.20138599176055391</v>
      </c>
      <c r="L53" s="54">
        <v>0</v>
      </c>
      <c r="M53" s="8">
        <v>0.13930012378263826</v>
      </c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23</v>
      </c>
      <c r="D54" s="53">
        <v>36953.131564077841</v>
      </c>
      <c r="E54" s="54">
        <v>0</v>
      </c>
      <c r="F54" s="8">
        <v>0.23749896058626446</v>
      </c>
      <c r="G54" s="8">
        <v>0.30803863918322649</v>
      </c>
      <c r="H54" s="54">
        <v>0</v>
      </c>
      <c r="I54" s="8">
        <v>0.1102777537654973</v>
      </c>
      <c r="J54" s="8">
        <v>2.2840392511738486E-2</v>
      </c>
      <c r="K54" s="8">
        <v>0.20729392130763188</v>
      </c>
      <c r="L54" s="54">
        <v>0</v>
      </c>
      <c r="M54" s="8">
        <v>0.11405033264564172</v>
      </c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</v>
      </c>
      <c r="D55" s="53">
        <v>1084.0699291738761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8">
        <v>1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23</v>
      </c>
      <c r="D57" s="53">
        <v>37169.463445993664</v>
      </c>
      <c r="E57" s="54">
        <v>0</v>
      </c>
      <c r="F57" s="8">
        <v>0.23611668082397166</v>
      </c>
      <c r="G57" s="8">
        <v>0.28290035255896623</v>
      </c>
      <c r="H57" s="54">
        <v>0</v>
      </c>
      <c r="I57" s="8">
        <v>0.10963592061016529</v>
      </c>
      <c r="J57" s="8">
        <v>2.2707457983293117E-2</v>
      </c>
      <c r="K57" s="8">
        <v>0.20608743942845845</v>
      </c>
      <c r="L57" s="54">
        <v>0</v>
      </c>
      <c r="M57" s="8">
        <v>0.14255214859514548</v>
      </c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</v>
      </c>
      <c r="D58" s="53">
        <v>867.73804725805712</v>
      </c>
      <c r="E58" s="54">
        <v>0</v>
      </c>
      <c r="F58" s="54">
        <v>0</v>
      </c>
      <c r="G58" s="8">
        <v>1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</v>
      </c>
      <c r="D61" s="53">
        <v>38037.20149325172</v>
      </c>
      <c r="E61" s="54">
        <v>0</v>
      </c>
      <c r="F61" s="8">
        <v>0.23073017972768053</v>
      </c>
      <c r="G61" s="8">
        <v>0.29925945952087879</v>
      </c>
      <c r="H61" s="54">
        <v>0</v>
      </c>
      <c r="I61" s="8">
        <v>0.10713480969966672</v>
      </c>
      <c r="J61" s="8">
        <v>2.2189435508582069E-2</v>
      </c>
      <c r="K61" s="8">
        <v>0.20138599176055391</v>
      </c>
      <c r="L61" s="54">
        <v>0</v>
      </c>
      <c r="M61" s="8">
        <v>0.13930012378263826</v>
      </c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14</v>
      </c>
      <c r="D62" s="53">
        <v>20895.947915532914</v>
      </c>
      <c r="E62" s="54">
        <v>0</v>
      </c>
      <c r="F62" s="8">
        <v>0.19452551523191963</v>
      </c>
      <c r="G62" s="8">
        <v>0.49533374298579619</v>
      </c>
      <c r="H62" s="54">
        <v>0</v>
      </c>
      <c r="I62" s="8">
        <v>5.824466142894618E-2</v>
      </c>
      <c r="J62" s="8">
        <v>4.0391755993708672E-2</v>
      </c>
      <c r="K62" s="8">
        <v>0.21150432435962924</v>
      </c>
      <c r="L62" s="54">
        <v>0</v>
      </c>
      <c r="M62" s="54">
        <v>0</v>
      </c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10</v>
      </c>
      <c r="D63" s="53">
        <v>17141.25357771882</v>
      </c>
      <c r="E63" s="54">
        <v>0</v>
      </c>
      <c r="F63" s="8">
        <v>0.27486527055826848</v>
      </c>
      <c r="G63" s="8">
        <v>6.0236216776014845E-2</v>
      </c>
      <c r="H63" s="54">
        <v>0</v>
      </c>
      <c r="I63" s="8">
        <v>0.16673406754948925</v>
      </c>
      <c r="J63" s="54">
        <v>0</v>
      </c>
      <c r="K63" s="8">
        <v>0.18905129581642816</v>
      </c>
      <c r="L63" s="54">
        <v>0</v>
      </c>
      <c r="M63" s="8">
        <v>0.30911314929979933</v>
      </c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5</v>
      </c>
      <c r="D64" s="53">
        <v>7169.7993820141364</v>
      </c>
      <c r="E64" s="54">
        <v>0</v>
      </c>
      <c r="F64" s="8">
        <v>0.15686070197460072</v>
      </c>
      <c r="G64" s="8">
        <v>0.84313929802539933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19</v>
      </c>
      <c r="D65" s="53">
        <v>30867.402111237589</v>
      </c>
      <c r="E65" s="54">
        <v>0</v>
      </c>
      <c r="F65" s="8">
        <v>0.24788838870280255</v>
      </c>
      <c r="G65" s="8">
        <v>0.1729284739735073</v>
      </c>
      <c r="H65" s="54">
        <v>0</v>
      </c>
      <c r="I65" s="8">
        <v>0.13201980292354495</v>
      </c>
      <c r="J65" s="8">
        <v>2.7343539518480408E-2</v>
      </c>
      <c r="K65" s="8">
        <v>0.24816340289699215</v>
      </c>
      <c r="L65" s="54">
        <v>0</v>
      </c>
      <c r="M65" s="8">
        <v>0.17165639198467283</v>
      </c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18</v>
      </c>
      <c r="D66" s="53">
        <v>23695.050664810649</v>
      </c>
      <c r="E66" s="54">
        <v>0</v>
      </c>
      <c r="F66" s="8">
        <v>0.21609598440306449</v>
      </c>
      <c r="G66" s="8">
        <v>0.29174352749786114</v>
      </c>
      <c r="H66" s="54">
        <v>0</v>
      </c>
      <c r="I66" s="8">
        <v>0.1719814150699123</v>
      </c>
      <c r="J66" s="8">
        <v>3.5620266924134697E-2</v>
      </c>
      <c r="K66" s="8">
        <v>0.18744370079029588</v>
      </c>
      <c r="L66" s="54">
        <v>0</v>
      </c>
      <c r="M66" s="8">
        <v>9.7115105314731484E-2</v>
      </c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</v>
      </c>
      <c r="D67" s="53">
        <v>14342.150828441083</v>
      </c>
      <c r="E67" s="54">
        <v>0</v>
      </c>
      <c r="F67" s="8">
        <v>0.25490772490924934</v>
      </c>
      <c r="G67" s="8">
        <v>0.3116767316726618</v>
      </c>
      <c r="H67" s="54">
        <v>0</v>
      </c>
      <c r="I67" s="54">
        <v>0</v>
      </c>
      <c r="J67" s="54">
        <v>0</v>
      </c>
      <c r="K67" s="8">
        <v>0.22442042326776343</v>
      </c>
      <c r="L67" s="54">
        <v>0</v>
      </c>
      <c r="M67" s="8">
        <v>0.20899512015032534</v>
      </c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</v>
      </c>
      <c r="D68" s="53">
        <v>10649.356151344226</v>
      </c>
      <c r="E68" s="54">
        <v>0</v>
      </c>
      <c r="F68" s="54">
        <v>0</v>
      </c>
      <c r="G68" s="8">
        <v>9.6956496866693623E-2</v>
      </c>
      <c r="H68" s="54">
        <v>0</v>
      </c>
      <c r="I68" s="8">
        <v>0.38266241503933718</v>
      </c>
      <c r="J68" s="54">
        <v>0</v>
      </c>
      <c r="K68" s="8">
        <v>0.30429785188249936</v>
      </c>
      <c r="L68" s="54">
        <v>0</v>
      </c>
      <c r="M68" s="8">
        <v>0.21608323621146991</v>
      </c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</v>
      </c>
      <c r="D69" s="53">
        <v>1124.6597640797959</v>
      </c>
      <c r="E69" s="54">
        <v>0</v>
      </c>
      <c r="F69" s="8">
        <v>1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5</v>
      </c>
      <c r="D70" s="53">
        <v>9525.8795734169307</v>
      </c>
      <c r="E70" s="54">
        <v>0</v>
      </c>
      <c r="F70" s="8">
        <v>0.11723497149294299</v>
      </c>
      <c r="G70" s="8">
        <v>0.41880962033014169</v>
      </c>
      <c r="H70" s="54">
        <v>0</v>
      </c>
      <c r="I70" s="54">
        <v>0</v>
      </c>
      <c r="J70" s="54">
        <v>0</v>
      </c>
      <c r="K70" s="8">
        <v>0.46395540817691527</v>
      </c>
      <c r="L70" s="54">
        <v>0</v>
      </c>
      <c r="M70" s="54">
        <v>0</v>
      </c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</v>
      </c>
      <c r="D72" s="53">
        <v>2997.4395356041323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8">
        <v>1</v>
      </c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6</v>
      </c>
      <c r="D73" s="53">
        <v>8606.1665155490482</v>
      </c>
      <c r="E73" s="54">
        <v>0</v>
      </c>
      <c r="F73" s="8">
        <v>0.26088600827194708</v>
      </c>
      <c r="G73" s="8">
        <v>0.73911399172805303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5133.6999532575974</v>
      </c>
      <c r="E74" s="54">
        <v>0</v>
      </c>
      <c r="F74" s="8">
        <v>0.83559147648941301</v>
      </c>
      <c r="G74" s="54">
        <v>0</v>
      </c>
      <c r="H74" s="54">
        <v>0</v>
      </c>
      <c r="I74" s="54">
        <v>0</v>
      </c>
      <c r="J74" s="8">
        <v>0.16440852351058691</v>
      </c>
      <c r="K74" s="54">
        <v>0</v>
      </c>
      <c r="L74" s="54">
        <v>0</v>
      </c>
      <c r="M74" s="54">
        <v>0</v>
      </c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M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8" display="Vissza" xr:uid="{9CC6A8ED-FB7C-4B79-A78C-7EB54A20BBDC}"/>
  </hyperlinks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6E7CE-A3F6-460D-82C7-D6DDF2695051}">
  <sheetPr codeName="Munka3"/>
  <dimension ref="A1:AR74"/>
  <sheetViews>
    <sheetView topLeftCell="A20" workbookViewId="0">
      <selection activeCell="G6" sqref="G6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80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2</v>
      </c>
      <c r="F2" s="4" t="s">
        <v>3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0.2815992010734174</v>
      </c>
      <c r="F4" s="8">
        <v>0.71840079892658337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0.28208809104542371</v>
      </c>
      <c r="F5" s="8">
        <v>0.71791190895458035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0.29520146871668296</v>
      </c>
      <c r="F6" s="8">
        <v>0.7047985312833156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0.25221743353686948</v>
      </c>
      <c r="F7" s="8">
        <v>0.74778256646312979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0.29736348697338133</v>
      </c>
      <c r="F8" s="8">
        <v>0.70263651302661689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0.29870278382312321</v>
      </c>
      <c r="F9" s="8">
        <v>0.70129721617687713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0.23477574805320434</v>
      </c>
      <c r="F10" s="8">
        <v>0.76522425194679589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13">
        <v>0.19074551237632906</v>
      </c>
      <c r="F11" s="14">
        <v>0.80925448762366969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0.27363175949724716</v>
      </c>
      <c r="F12" s="8">
        <v>0.72636824050275228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0.22936733087719691</v>
      </c>
      <c r="F13" s="8">
        <v>0.7706326691228027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4">
        <v>0.42132554034246533</v>
      </c>
      <c r="F14" s="13">
        <v>0.57867445965753583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4">
        <v>0.37119645238214566</v>
      </c>
      <c r="F15" s="13">
        <v>0.62880354761785384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0.36676435147153769</v>
      </c>
      <c r="F16" s="8">
        <v>0.63323564852846215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14">
        <v>0.39112927734552322</v>
      </c>
      <c r="F17" s="13">
        <v>0.60887072265447584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0.34159139018278539</v>
      </c>
      <c r="F18" s="8">
        <v>0.65840860981721216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0.28487030374094108</v>
      </c>
      <c r="F19" s="8">
        <v>0.71512969625906075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3">
        <v>0.17617083158064595</v>
      </c>
      <c r="F20" s="14">
        <v>0.82382916841935494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0.16918663252657662</v>
      </c>
      <c r="F21" s="8">
        <v>0.8308133674734236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0.29904449298311564</v>
      </c>
      <c r="F22" s="8">
        <v>0.70095550701688747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13">
        <v>0.19556087089339447</v>
      </c>
      <c r="F23" s="14">
        <v>0.80443912910660453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14">
        <v>0.35635024960616968</v>
      </c>
      <c r="F24" s="13">
        <v>0.64364975039382766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4">
        <v>0.36263397661586561</v>
      </c>
      <c r="F25" s="13">
        <v>0.63736602338413495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0.28223473819380529</v>
      </c>
      <c r="F26" s="8">
        <v>0.71776526180619715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3">
        <v>0.16242494106894376</v>
      </c>
      <c r="F27" s="14">
        <v>0.83757505893105655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8">
        <v>0.23953437607734462</v>
      </c>
      <c r="F28" s="8">
        <v>0.76046562392265504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0.24578855088250343</v>
      </c>
      <c r="F29" s="8">
        <v>0.75421144911749682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0.28309716326684836</v>
      </c>
      <c r="F30" s="8">
        <v>0.7169028367331538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0.34084609442678038</v>
      </c>
      <c r="F31" s="8">
        <v>0.65915390557321996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3">
        <v>0.23683140988331297</v>
      </c>
      <c r="F32" s="14">
        <v>0.76316859011668536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4">
        <v>0.36618410102012788</v>
      </c>
      <c r="F33" s="13">
        <v>0.63381589897987256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0.23952132420493072</v>
      </c>
      <c r="F34" s="8">
        <v>0.76047867579506911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0.29644675064430404</v>
      </c>
      <c r="F35" s="8">
        <v>0.70355324935569574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0.33447869244110934</v>
      </c>
      <c r="F36" s="8">
        <v>0.66552130755889005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0.26554585337602205</v>
      </c>
      <c r="F37" s="8">
        <v>0.7344541466239779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3">
        <v>0.16655980046308158</v>
      </c>
      <c r="F38" s="14">
        <v>0.83344019953691839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0.28470760602670037</v>
      </c>
      <c r="F39" s="8">
        <v>0.71529239397330036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0.26673209398086484</v>
      </c>
      <c r="F40" s="8">
        <v>0.73326790601913672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0.32792753042353145</v>
      </c>
      <c r="F41" s="8">
        <v>0.67207246957646949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0.26426671456210121</v>
      </c>
      <c r="F42" s="8">
        <v>0.73573328543789918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0.32447217391932193</v>
      </c>
      <c r="F43" s="8">
        <v>0.67552782608067863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14">
        <v>0.38204862553477292</v>
      </c>
      <c r="F44" s="13">
        <v>0.6179513744652273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0.27870229663867968</v>
      </c>
      <c r="F45" s="8">
        <v>0.72129770336132037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0.30078803609283394</v>
      </c>
      <c r="F46" s="8">
        <v>0.69921196390716545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0.22689841650566234</v>
      </c>
      <c r="F47" s="8">
        <v>0.77310158349433722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4.7557185225812718E-2</v>
      </c>
      <c r="F48" s="14">
        <v>0.95244281477418624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4">
        <v>0.39462848290949637</v>
      </c>
      <c r="F49" s="13">
        <v>0.60537151709050352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0.2244372403480934</v>
      </c>
      <c r="F50" s="14">
        <v>0.77556275965190702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0.29918095657866189</v>
      </c>
      <c r="F51" s="8">
        <v>0.70081904342134027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0.34372073449279755</v>
      </c>
      <c r="F52" s="13">
        <v>0.65627926550720095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0.26517698509814946</v>
      </c>
      <c r="F53" s="8">
        <v>0.73482301490185375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0.2770726612169736</v>
      </c>
      <c r="F54" s="8">
        <v>0.72292733878302973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0.35292528004536228</v>
      </c>
      <c r="F55" s="8">
        <v>0.64707471995463761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4">
        <v>0.4843530353152638</v>
      </c>
      <c r="F56" s="13">
        <v>0.5156469646847357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0.28541410489539926</v>
      </c>
      <c r="F57" s="8">
        <v>0.71458589510460024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3">
        <v>8.2979535603724397E-2</v>
      </c>
      <c r="F58" s="14">
        <v>0.91702046439627594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8">
        <v>0.29605990004610733</v>
      </c>
      <c r="F59" s="8">
        <v>0.70394009995389029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8">
        <v>0.28870595985979891</v>
      </c>
      <c r="F60" s="8">
        <v>0.71129404014019915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0.28030918410980415</v>
      </c>
      <c r="F61" s="8">
        <v>0.71969081589019845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54">
        <v>0</v>
      </c>
      <c r="F62" s="14">
        <v>1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14">
        <v>1</v>
      </c>
      <c r="F63" s="54">
        <v>0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13">
        <v>7.6845508656474215E-2</v>
      </c>
      <c r="F64" s="14">
        <v>0.92315449134352534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0.3131959506847084</v>
      </c>
      <c r="F65" s="8">
        <v>0.68680404931529493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0.28872174017148056</v>
      </c>
      <c r="F66" s="8">
        <v>0.71127825982851955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8">
        <v>0.26484226478755635</v>
      </c>
      <c r="F67" s="8">
        <v>0.73515773521244443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14">
        <v>0.36500595799372598</v>
      </c>
      <c r="F68" s="13">
        <v>0.63499404200627352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13">
        <v>7.6417516889434794E-2</v>
      </c>
      <c r="F69" s="14">
        <v>0.92358248311056523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0.2099499227149981</v>
      </c>
      <c r="F70" s="8">
        <v>0.79005007728500165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13">
        <v>0.18365754565488268</v>
      </c>
      <c r="F71" s="14">
        <v>0.81634245434511588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14">
        <v>0.49230928794909978</v>
      </c>
      <c r="F72" s="13">
        <v>0.50769071205090111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0.25960141801508457</v>
      </c>
      <c r="F73" s="8">
        <v>0.74039858198491459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0.21173893208746214</v>
      </c>
      <c r="F74" s="8">
        <v>0.78826106791253792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1" display="Vissza" xr:uid="{5225FCAE-8123-4405-A056-B0066EF40045}"/>
  </hyperlinks>
  <pageMargins left="0.75" right="0.75" top="1" bottom="1" header="0.5" footer="0.5"/>
  <pageSetup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B5F6F-DA46-4315-BE7D-156B5D6E80C1}">
  <sheetPr codeName="Munka3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187</v>
      </c>
      <c r="D1" s="65"/>
      <c r="E1" s="65"/>
      <c r="F1" s="65"/>
      <c r="G1" s="65"/>
    </row>
    <row r="2" spans="1:44" ht="15.95" customHeight="1" x14ac:dyDescent="0.2">
      <c r="A2" s="67"/>
      <c r="B2" s="67"/>
      <c r="C2" s="66" t="s">
        <v>1</v>
      </c>
      <c r="D2" s="66"/>
      <c r="E2" s="4" t="s">
        <v>2</v>
      </c>
      <c r="F2" s="4" t="s">
        <v>3</v>
      </c>
      <c r="G2" s="4" t="s">
        <v>115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24</v>
      </c>
      <c r="D4" s="53">
        <v>38037.20149325172</v>
      </c>
      <c r="E4" s="8">
        <v>0.30924720476835665</v>
      </c>
      <c r="F4" s="8">
        <v>0.55713144533309111</v>
      </c>
      <c r="G4" s="8">
        <v>0.13362134989855248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3</v>
      </c>
      <c r="D5" s="53">
        <v>5304.418540258861</v>
      </c>
      <c r="E5" s="8">
        <v>0.19465361914478993</v>
      </c>
      <c r="F5" s="8">
        <v>0.21681967684384212</v>
      </c>
      <c r="G5" s="8">
        <v>0.58852670401136797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</v>
      </c>
      <c r="D6" s="53">
        <v>10867.821548986707</v>
      </c>
      <c r="E6" s="8">
        <v>0.39442936807276996</v>
      </c>
      <c r="F6" s="8">
        <v>0.52790796276607255</v>
      </c>
      <c r="G6" s="8">
        <v>7.7662669161157286E-2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7</v>
      </c>
      <c r="D7" s="53">
        <v>9815.3313155330561</v>
      </c>
      <c r="E7" s="8">
        <v>0.44869420799130322</v>
      </c>
      <c r="F7" s="8">
        <v>0.43752805141756407</v>
      </c>
      <c r="G7" s="8">
        <v>0.11377774059113274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6</v>
      </c>
      <c r="D8" s="53">
        <v>12049.630088473106</v>
      </c>
      <c r="E8" s="8">
        <v>0.16927521102412618</v>
      </c>
      <c r="F8" s="8">
        <v>0.83072478897587387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</v>
      </c>
      <c r="D9" s="53">
        <v>20182.115484135084</v>
      </c>
      <c r="E9" s="8">
        <v>0.31727011900322888</v>
      </c>
      <c r="F9" s="8">
        <v>0.43089393179278934</v>
      </c>
      <c r="G9" s="8">
        <v>0.2518359492039815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9</v>
      </c>
      <c r="D10" s="53">
        <v>17855.086009116651</v>
      </c>
      <c r="E10" s="8">
        <v>0.30017867485341632</v>
      </c>
      <c r="F10" s="8">
        <v>0.69982132514658379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</v>
      </c>
      <c r="D11" s="53">
        <v>5304.418540258861</v>
      </c>
      <c r="E11" s="8">
        <v>0.19465361914478993</v>
      </c>
      <c r="F11" s="8">
        <v>0.21681967684384212</v>
      </c>
      <c r="G11" s="8">
        <v>0.58852670401136797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10</v>
      </c>
      <c r="D12" s="53">
        <v>11637.120743090491</v>
      </c>
      <c r="E12" s="8">
        <v>0.46151088689675651</v>
      </c>
      <c r="F12" s="8">
        <v>0.36999466391911801</v>
      </c>
      <c r="G12" s="8">
        <v>0.1684944491841254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8</v>
      </c>
      <c r="D13" s="53">
        <v>17032.459744704815</v>
      </c>
      <c r="E13" s="8">
        <v>0.26637901167558015</v>
      </c>
      <c r="F13" s="8">
        <v>0.73362098832441969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0</v>
      </c>
      <c r="D15" s="53">
        <v>0</v>
      </c>
      <c r="E15" s="54">
        <v>0</v>
      </c>
      <c r="F15" s="54">
        <v>0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3</v>
      </c>
      <c r="D16" s="53">
        <v>4063.2024651975653</v>
      </c>
      <c r="E16" s="8">
        <v>0.20245761107349552</v>
      </c>
      <c r="F16" s="8">
        <v>0.79754238892650453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</v>
      </c>
      <c r="D17" s="53">
        <v>2524.0533185780855</v>
      </c>
      <c r="E17" s="54">
        <v>0</v>
      </c>
      <c r="F17" s="8">
        <v>1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</v>
      </c>
      <c r="D18" s="53">
        <v>8972.8387642645339</v>
      </c>
      <c r="E18" s="8">
        <v>0.50564708810639802</v>
      </c>
      <c r="F18" s="8">
        <v>0.49435291189360181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14</v>
      </c>
      <c r="D19" s="53">
        <v>21712.386358228039</v>
      </c>
      <c r="E19" s="8">
        <v>0.2419887784422341</v>
      </c>
      <c r="F19" s="8">
        <v>0.56279738782714717</v>
      </c>
      <c r="G19" s="8">
        <v>0.19521383373061865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</v>
      </c>
      <c r="D20" s="53">
        <v>4827.9230521810732</v>
      </c>
      <c r="E20" s="8">
        <v>0.40838567073187559</v>
      </c>
      <c r="F20" s="8">
        <v>0.41679297848455049</v>
      </c>
      <c r="G20" s="8">
        <v>0.17482135078357397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22</v>
      </c>
      <c r="D22" s="53">
        <v>34388.48841059384</v>
      </c>
      <c r="E22" s="8">
        <v>0.34205918267041757</v>
      </c>
      <c r="F22" s="8">
        <v>0.51014187516015097</v>
      </c>
      <c r="G22" s="8">
        <v>0.14779894216943171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</v>
      </c>
      <c r="D23" s="53">
        <v>3648.7130826578814</v>
      </c>
      <c r="E23" s="54">
        <v>0</v>
      </c>
      <c r="F23" s="8">
        <v>1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</v>
      </c>
      <c r="D24" s="53">
        <v>5990.7324080524131</v>
      </c>
      <c r="E24" s="8">
        <v>0.37551363083308947</v>
      </c>
      <c r="F24" s="8">
        <v>0.62448636916691047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</v>
      </c>
      <c r="D25" s="53">
        <v>9724.0999948430563</v>
      </c>
      <c r="E25" s="8">
        <v>0.43065686604419912</v>
      </c>
      <c r="F25" s="8">
        <v>0.45449793277245321</v>
      </c>
      <c r="G25" s="8">
        <v>0.11484520118334776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</v>
      </c>
      <c r="D26" s="53">
        <v>16344.343724431776</v>
      </c>
      <c r="E26" s="8">
        <v>0.20520197047140015</v>
      </c>
      <c r="F26" s="8">
        <v>0.60379666460203907</v>
      </c>
      <c r="G26" s="8">
        <v>0.19100136492656092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6</v>
      </c>
      <c r="D27" s="53">
        <v>5978.0253659244845</v>
      </c>
      <c r="E27" s="8">
        <v>0.32981703375591837</v>
      </c>
      <c r="F27" s="8">
        <v>0.52899520309531756</v>
      </c>
      <c r="G27" s="8">
        <v>0.14118776314876422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</v>
      </c>
      <c r="D28" s="53">
        <v>3935.7592071202798</v>
      </c>
      <c r="E28" s="8">
        <v>0.22551803045451158</v>
      </c>
      <c r="F28" s="8">
        <v>0.56003185076421103</v>
      </c>
      <c r="G28" s="8">
        <v>0.21445011878127751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</v>
      </c>
      <c r="D29" s="53">
        <v>7555.75215757981</v>
      </c>
      <c r="E29" s="8">
        <v>0.36719497714870142</v>
      </c>
      <c r="F29" s="8">
        <v>0.48500157496895641</v>
      </c>
      <c r="G29" s="8">
        <v>0.14780344788234215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5</v>
      </c>
      <c r="D30" s="53">
        <v>5974.4251672500459</v>
      </c>
      <c r="E30" s="8">
        <v>0.37653859826194508</v>
      </c>
      <c r="F30" s="8">
        <v>0.62346140173805498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7</v>
      </c>
      <c r="D31" s="53">
        <v>20571.264961301596</v>
      </c>
      <c r="E31" s="8">
        <v>0.2844393704778117</v>
      </c>
      <c r="F31" s="8">
        <v>0.56380564673099798</v>
      </c>
      <c r="G31" s="8">
        <v>0.15175498279119029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21</v>
      </c>
      <c r="D32" s="53">
        <v>33225.045221386485</v>
      </c>
      <c r="E32" s="8">
        <v>0.30316087939725112</v>
      </c>
      <c r="F32" s="8">
        <v>0.63782369303505215</v>
      </c>
      <c r="G32" s="8">
        <v>5.9015427567697031E-2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</v>
      </c>
      <c r="D33" s="53">
        <v>4812.1562718652331</v>
      </c>
      <c r="E33" s="8">
        <v>0.35126962138631762</v>
      </c>
      <c r="F33" s="54">
        <v>0</v>
      </c>
      <c r="G33" s="8">
        <v>0.64873037861368266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</v>
      </c>
      <c r="D34" s="53">
        <v>2120.004946920656</v>
      </c>
      <c r="E34" s="54">
        <v>0</v>
      </c>
      <c r="F34" s="8">
        <v>0.47322471022680218</v>
      </c>
      <c r="G34" s="8">
        <v>0.52677528977319799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</v>
      </c>
      <c r="D35" s="53">
        <v>10504.499930767108</v>
      </c>
      <c r="E35" s="8">
        <v>0.31605620481726404</v>
      </c>
      <c r="F35" s="8">
        <v>0.30640883247202833</v>
      </c>
      <c r="G35" s="8">
        <v>0.37753496271070752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14</v>
      </c>
      <c r="D36" s="53">
        <v>19843.874601853</v>
      </c>
      <c r="E36" s="8">
        <v>0.32870480474187308</v>
      </c>
      <c r="F36" s="8">
        <v>0.67129519525812698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4</v>
      </c>
      <c r="D37" s="53">
        <v>5568.8220137109674</v>
      </c>
      <c r="E37" s="8">
        <v>0.34479624709240059</v>
      </c>
      <c r="F37" s="8">
        <v>0.65520375290759947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</v>
      </c>
      <c r="D38" s="53">
        <v>1003.2387266859146</v>
      </c>
      <c r="E38" s="54">
        <v>0</v>
      </c>
      <c r="F38" s="8">
        <v>1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</v>
      </c>
      <c r="D39" s="53">
        <v>1116.7662202347417</v>
      </c>
      <c r="E39" s="54">
        <v>0</v>
      </c>
      <c r="F39" s="54">
        <v>0</v>
      </c>
      <c r="G39" s="8">
        <v>1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0</v>
      </c>
      <c r="D40" s="53">
        <v>0</v>
      </c>
      <c r="E40" s="54">
        <v>0</v>
      </c>
      <c r="F40" s="54">
        <v>0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</v>
      </c>
      <c r="D41" s="53">
        <v>7382.7079705717679</v>
      </c>
      <c r="E41" s="8">
        <v>0.44970116586696579</v>
      </c>
      <c r="F41" s="8">
        <v>0.43597438396843102</v>
      </c>
      <c r="G41" s="8">
        <v>0.11432445016460316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</v>
      </c>
      <c r="D42" s="53">
        <v>3121.7919601953395</v>
      </c>
      <c r="E42" s="54">
        <v>0</v>
      </c>
      <c r="F42" s="54">
        <v>0</v>
      </c>
      <c r="G42" s="8">
        <v>1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</v>
      </c>
      <c r="D43" s="53">
        <v>14245.072345758579</v>
      </c>
      <c r="E43" s="8">
        <v>0.28020297514384596</v>
      </c>
      <c r="F43" s="8">
        <v>0.71979702485615416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</v>
      </c>
      <c r="D44" s="53">
        <v>1200.9117862399394</v>
      </c>
      <c r="E44" s="54">
        <v>0</v>
      </c>
      <c r="F44" s="8">
        <v>1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3</v>
      </c>
      <c r="D45" s="53">
        <v>4397.8904698544802</v>
      </c>
      <c r="E45" s="8">
        <v>0.57556350965402336</v>
      </c>
      <c r="F45" s="8">
        <v>0.42443649034597664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</v>
      </c>
      <c r="D46" s="53">
        <v>2012.2444288127715</v>
      </c>
      <c r="E46" s="8">
        <v>0.44109187334495564</v>
      </c>
      <c r="F46" s="8">
        <v>0.5589081266550443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</v>
      </c>
      <c r="D47" s="53">
        <v>3556.5775848981966</v>
      </c>
      <c r="E47" s="8">
        <v>0.29031400037619759</v>
      </c>
      <c r="F47" s="8">
        <v>0.70968599962380241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</v>
      </c>
      <c r="D48" s="53">
        <v>5114.1897715331925</v>
      </c>
      <c r="E48" s="8">
        <v>0.16967263359840407</v>
      </c>
      <c r="F48" s="8">
        <v>0.21990966591422204</v>
      </c>
      <c r="G48" s="8">
        <v>0.61041770048737387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21</v>
      </c>
      <c r="D49" s="53">
        <v>32923.011721718525</v>
      </c>
      <c r="E49" s="8">
        <v>0.33092841820888219</v>
      </c>
      <c r="F49" s="8">
        <v>0.60951475065216421</v>
      </c>
      <c r="G49" s="8">
        <v>5.9556831138953964E-2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</v>
      </c>
      <c r="D50" s="53">
        <v>867.73804725805712</v>
      </c>
      <c r="E50" s="8">
        <v>1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23</v>
      </c>
      <c r="D51" s="53">
        <v>37169.463445993664</v>
      </c>
      <c r="E51" s="8">
        <v>0.29312126626662782</v>
      </c>
      <c r="F51" s="8">
        <v>0.57013793258416012</v>
      </c>
      <c r="G51" s="8">
        <v>0.13674080114921219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24</v>
      </c>
      <c r="D53" s="53">
        <v>38037.20149325172</v>
      </c>
      <c r="E53" s="8">
        <v>0.30924720476835665</v>
      </c>
      <c r="F53" s="8">
        <v>0.55713144533309111</v>
      </c>
      <c r="G53" s="8">
        <v>0.13362134989855248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23</v>
      </c>
      <c r="D54" s="53">
        <v>36953.131564077841</v>
      </c>
      <c r="E54" s="8">
        <v>0.28898304034957278</v>
      </c>
      <c r="F54" s="8">
        <v>0.57347564732407752</v>
      </c>
      <c r="G54" s="8">
        <v>0.13754131232634997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</v>
      </c>
      <c r="D55" s="53">
        <v>1084.0699291738761</v>
      </c>
      <c r="E55" s="8">
        <v>1</v>
      </c>
      <c r="F55" s="54">
        <v>0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23</v>
      </c>
      <c r="D57" s="53">
        <v>37169.463445993664</v>
      </c>
      <c r="E57" s="8">
        <v>0.29312126626662782</v>
      </c>
      <c r="F57" s="8">
        <v>0.57013793258416012</v>
      </c>
      <c r="G57" s="8">
        <v>0.13674080114921219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</v>
      </c>
      <c r="D58" s="53">
        <v>867.73804725805712</v>
      </c>
      <c r="E58" s="8">
        <v>1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</v>
      </c>
      <c r="D61" s="53">
        <v>38037.20149325172</v>
      </c>
      <c r="E61" s="8">
        <v>0.30924720476835665</v>
      </c>
      <c r="F61" s="8">
        <v>0.55713144533309111</v>
      </c>
      <c r="G61" s="8">
        <v>0.13362134989855248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14</v>
      </c>
      <c r="D62" s="53">
        <v>20895.947915532914</v>
      </c>
      <c r="E62" s="8">
        <v>0.24288609036203471</v>
      </c>
      <c r="F62" s="8">
        <v>0.51388100005967241</v>
      </c>
      <c r="G62" s="8">
        <v>0.24323290957829272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10</v>
      </c>
      <c r="D63" s="53">
        <v>17141.25357771882</v>
      </c>
      <c r="E63" s="8">
        <v>0.39014434475663051</v>
      </c>
      <c r="F63" s="8">
        <v>0.60985565524336938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5</v>
      </c>
      <c r="D64" s="53">
        <v>7169.7993820141364</v>
      </c>
      <c r="E64" s="8">
        <v>0.14401020325760561</v>
      </c>
      <c r="F64" s="8">
        <v>0.42058124569889677</v>
      </c>
      <c r="G64" s="8">
        <v>0.43540855104349757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19</v>
      </c>
      <c r="D65" s="53">
        <v>30867.402111237589</v>
      </c>
      <c r="E65" s="8">
        <v>0.34762802305193818</v>
      </c>
      <c r="F65" s="8">
        <v>0.58884896835051148</v>
      </c>
      <c r="G65" s="8">
        <v>6.3523008597550459E-2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18</v>
      </c>
      <c r="D66" s="53">
        <v>23695.050664810649</v>
      </c>
      <c r="E66" s="8">
        <v>0.24948756882184134</v>
      </c>
      <c r="F66" s="8">
        <v>0.5360126910514309</v>
      </c>
      <c r="G66" s="8">
        <v>0.21449974012672773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</v>
      </c>
      <c r="D67" s="53">
        <v>14342.150828441083</v>
      </c>
      <c r="E67" s="8">
        <v>0.40797769633837366</v>
      </c>
      <c r="F67" s="8">
        <v>0.59202230366162634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</v>
      </c>
      <c r="D68" s="53">
        <v>10649.356151344226</v>
      </c>
      <c r="E68" s="8">
        <v>0.31303973307816352</v>
      </c>
      <c r="F68" s="8">
        <v>0.68696026692183632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</v>
      </c>
      <c r="D69" s="53">
        <v>1124.6597640797959</v>
      </c>
      <c r="E69" s="54">
        <v>0</v>
      </c>
      <c r="F69" s="8">
        <v>1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5</v>
      </c>
      <c r="D70" s="53">
        <v>9525.8795734169307</v>
      </c>
      <c r="E70" s="8">
        <v>9.1092695490249606E-2</v>
      </c>
      <c r="F70" s="8">
        <v>0.46395540817691527</v>
      </c>
      <c r="G70" s="8">
        <v>0.444951896332835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</v>
      </c>
      <c r="D72" s="53">
        <v>2997.4395356041323</v>
      </c>
      <c r="E72" s="54">
        <v>0</v>
      </c>
      <c r="F72" s="8">
        <v>1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6</v>
      </c>
      <c r="D73" s="53">
        <v>8606.1665155490482</v>
      </c>
      <c r="E73" s="8">
        <v>0.48890490774869799</v>
      </c>
      <c r="F73" s="8">
        <v>0.51109509225130212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4</v>
      </c>
      <c r="D74" s="53">
        <v>5133.6999532575974</v>
      </c>
      <c r="E74" s="8">
        <v>0.65330883550898733</v>
      </c>
      <c r="F74" s="8">
        <v>0.18228264098042588</v>
      </c>
      <c r="G74" s="8">
        <v>0.16440852351058691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49" display="Vissza" xr:uid="{39B60280-242B-429D-8D26-B60290C4A9A8}"/>
  </hyperlinks>
  <pageMargins left="0.75" right="0.75" top="1" bottom="1" header="0.5" footer="0.5"/>
  <pageSetup orientation="portrait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A1D57-F85A-44CC-9603-FC313227D9CC}">
  <sheetPr codeName="Munka4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188</v>
      </c>
      <c r="D1" s="65"/>
      <c r="E1" s="65"/>
      <c r="F1" s="65"/>
      <c r="G1" s="65"/>
      <c r="H1" s="65"/>
    </row>
    <row r="2" spans="1:44" ht="29.1" customHeight="1" x14ac:dyDescent="0.2">
      <c r="A2" s="67"/>
      <c r="B2" s="67"/>
      <c r="C2" s="66" t="s">
        <v>1</v>
      </c>
      <c r="D2" s="66"/>
      <c r="E2" s="4" t="s">
        <v>189</v>
      </c>
      <c r="F2" s="4" t="s">
        <v>190</v>
      </c>
      <c r="G2" s="4" t="s">
        <v>191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2883</v>
      </c>
      <c r="D4" s="53">
        <v>3853141.6540179295</v>
      </c>
      <c r="E4" s="8">
        <v>0.36147639987977143</v>
      </c>
      <c r="F4" s="8">
        <v>0.59698936111334755</v>
      </c>
      <c r="G4" s="8">
        <v>6.3898806369917897E-3</v>
      </c>
      <c r="H4" s="8">
        <v>3.5144358369890438E-2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958</v>
      </c>
      <c r="D5" s="53">
        <v>1291448.5191156068</v>
      </c>
      <c r="E5" s="13">
        <v>0.29850593537077014</v>
      </c>
      <c r="F5" s="14">
        <v>0.65745359578551099</v>
      </c>
      <c r="G5" s="8">
        <v>5.6354444728650907E-3</v>
      </c>
      <c r="H5" s="8">
        <v>3.8405024370855328E-2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879</v>
      </c>
      <c r="D6" s="53">
        <v>1100179.794822383</v>
      </c>
      <c r="E6" s="8">
        <v>0.33471659459493319</v>
      </c>
      <c r="F6" s="8">
        <v>0.62174910547409656</v>
      </c>
      <c r="G6" s="8">
        <v>1.2867331218047126E-2</v>
      </c>
      <c r="H6" s="8">
        <v>3.0666968712921152E-2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630</v>
      </c>
      <c r="D7" s="53">
        <v>863435.85783353483</v>
      </c>
      <c r="E7" s="8">
        <v>0.39354740037109859</v>
      </c>
      <c r="F7" s="8">
        <v>0.56454168048442854</v>
      </c>
      <c r="G7" s="8">
        <v>1.3555632131059365E-3</v>
      </c>
      <c r="H7" s="8">
        <v>4.0555355931366402E-2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0.5003755573820674</v>
      </c>
      <c r="F8" s="13">
        <v>0.46772496288091275</v>
      </c>
      <c r="G8" s="8">
        <v>3.3714847695714119E-3</v>
      </c>
      <c r="H8" s="8">
        <v>2.8527994967446724E-2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2165</v>
      </c>
      <c r="D9" s="53">
        <v>2781346.1048393482</v>
      </c>
      <c r="E9" s="8">
        <v>0.33191149709829754</v>
      </c>
      <c r="F9" s="8">
        <v>0.62297770603094238</v>
      </c>
      <c r="G9" s="8">
        <v>8.436775114461486E-3</v>
      </c>
      <c r="H9" s="8">
        <v>3.6674021756298129E-2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718</v>
      </c>
      <c r="D10" s="53">
        <v>1071795.5491785887</v>
      </c>
      <c r="E10" s="14">
        <v>0.43819833369842376</v>
      </c>
      <c r="F10" s="8">
        <v>0.52954871726744324</v>
      </c>
      <c r="G10" s="8">
        <v>1.0781194654785281E-3</v>
      </c>
      <c r="H10" s="8">
        <v>3.1174829568654659E-2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501</v>
      </c>
      <c r="D11" s="53">
        <v>694306.47425741982</v>
      </c>
      <c r="E11" s="8">
        <v>0.33413126861579334</v>
      </c>
      <c r="F11" s="8">
        <v>0.61305469809727986</v>
      </c>
      <c r="G11" s="8">
        <v>1.048223902394653E-2</v>
      </c>
      <c r="H11" s="8">
        <v>4.2331794262979353E-2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784</v>
      </c>
      <c r="D12" s="53">
        <v>985841.91483289283</v>
      </c>
      <c r="E12" s="8">
        <v>0.37205014593825597</v>
      </c>
      <c r="F12" s="8">
        <v>0.57759378623847846</v>
      </c>
      <c r="G12" s="8">
        <v>1.4359683440506114E-2</v>
      </c>
      <c r="H12" s="8">
        <v>3.5996384382758498E-2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692</v>
      </c>
      <c r="D13" s="53">
        <v>1043644.1221491094</v>
      </c>
      <c r="E13" s="14">
        <v>0.43710163023851734</v>
      </c>
      <c r="F13" s="8">
        <v>0.53229486795132042</v>
      </c>
      <c r="G13" s="54">
        <v>0</v>
      </c>
      <c r="H13" s="8">
        <v>3.0603501810161964E-2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197</v>
      </c>
      <c r="D14" s="53">
        <v>250674.33842819586</v>
      </c>
      <c r="E14" s="8">
        <v>0.25970167672300593</v>
      </c>
      <c r="F14" s="14">
        <v>0.71750572907009935</v>
      </c>
      <c r="G14" s="8">
        <v>4.6691731315408368E-3</v>
      </c>
      <c r="H14" s="8">
        <v>1.8123421075354654E-2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457</v>
      </c>
      <c r="D15" s="53">
        <v>597142.04485819046</v>
      </c>
      <c r="E15" s="13">
        <v>0.25708379848963198</v>
      </c>
      <c r="F15" s="14">
        <v>0.70907689442988897</v>
      </c>
      <c r="G15" s="54">
        <v>0</v>
      </c>
      <c r="H15" s="8">
        <v>3.383930708047693E-2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252</v>
      </c>
      <c r="D16" s="53">
        <v>281532.75949213008</v>
      </c>
      <c r="E16" s="8">
        <v>0.42358482148732418</v>
      </c>
      <c r="F16" s="8">
        <v>0.5200611593107124</v>
      </c>
      <c r="G16" s="8">
        <v>7.1622539631085516E-3</v>
      </c>
      <c r="H16" s="8">
        <v>4.9191765238854615E-2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327</v>
      </c>
      <c r="D17" s="53">
        <v>469864.78003340476</v>
      </c>
      <c r="E17" s="8">
        <v>0.37434782090606267</v>
      </c>
      <c r="F17" s="8">
        <v>0.56879256861566041</v>
      </c>
      <c r="G17" s="8">
        <v>8.2166758825808848E-3</v>
      </c>
      <c r="H17" s="8">
        <v>4.8642934595695679E-2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618</v>
      </c>
      <c r="D18" s="53">
        <v>870029.31906165287</v>
      </c>
      <c r="E18" s="8">
        <v>0.32966522531230313</v>
      </c>
      <c r="F18" s="8">
        <v>0.62715059185541011</v>
      </c>
      <c r="G18" s="8">
        <v>5.5067873123602418E-3</v>
      </c>
      <c r="H18" s="8">
        <v>3.7677395519924398E-2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1189</v>
      </c>
      <c r="D19" s="53">
        <v>1537415.7606931911</v>
      </c>
      <c r="E19" s="8">
        <v>0.34766045582448707</v>
      </c>
      <c r="F19" s="8">
        <v>0.61808059283028061</v>
      </c>
      <c r="G19" s="8">
        <v>7.092431951678321E-3</v>
      </c>
      <c r="H19" s="8">
        <v>2.7166519393556413E-2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712</v>
      </c>
      <c r="D20" s="53">
        <v>925287.34153019206</v>
      </c>
      <c r="E20" s="8">
        <v>0.40893363709959341</v>
      </c>
      <c r="F20" s="8">
        <v>0.54834859573540273</v>
      </c>
      <c r="G20" s="8">
        <v>5.4743054760696816E-3</v>
      </c>
      <c r="H20" s="8">
        <v>3.7243461688934568E-2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37</v>
      </c>
      <c r="D21" s="53">
        <v>50544.4526994927</v>
      </c>
      <c r="E21" s="8">
        <v>0.34086279086530152</v>
      </c>
      <c r="F21" s="8">
        <v>0.58884241549406602</v>
      </c>
      <c r="G21" s="54">
        <v>0</v>
      </c>
      <c r="H21" s="8">
        <v>7.0294793640632694E-2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2403</v>
      </c>
      <c r="D22" s="53">
        <v>3198801.9524613181</v>
      </c>
      <c r="E22" s="8">
        <v>0.3656088908374297</v>
      </c>
      <c r="F22" s="8">
        <v>0.59585299572668005</v>
      </c>
      <c r="G22" s="8">
        <v>6.9900931129956885E-3</v>
      </c>
      <c r="H22" s="8">
        <v>3.1548020322896747E-2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480</v>
      </c>
      <c r="D23" s="53">
        <v>654339.70155660878</v>
      </c>
      <c r="E23" s="8">
        <v>0.34127432424163262</v>
      </c>
      <c r="F23" s="8">
        <v>0.60254459153713835</v>
      </c>
      <c r="G23" s="8">
        <v>3.4556847818946503E-3</v>
      </c>
      <c r="H23" s="8">
        <v>5.2725399439334318E-2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578</v>
      </c>
      <c r="D24" s="53">
        <v>780780.72140543931</v>
      </c>
      <c r="E24" s="13">
        <v>0.28185540446593182</v>
      </c>
      <c r="F24" s="14">
        <v>0.6861159524260233</v>
      </c>
      <c r="G24" s="8">
        <v>3.8441003479650691E-3</v>
      </c>
      <c r="H24" s="8">
        <v>2.8184542760077789E-2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541</v>
      </c>
      <c r="D25" s="53">
        <v>849414.89404063695</v>
      </c>
      <c r="E25" s="8">
        <v>0.40208880681960713</v>
      </c>
      <c r="F25" s="8">
        <v>0.54714342071181166</v>
      </c>
      <c r="G25" s="8">
        <v>1.1605154798925791E-2</v>
      </c>
      <c r="H25" s="8">
        <v>3.9162617669656306E-2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1000</v>
      </c>
      <c r="D26" s="53">
        <v>1206716.5517341543</v>
      </c>
      <c r="E26" s="8">
        <v>0.3885785039944521</v>
      </c>
      <c r="F26" s="8">
        <v>0.57147951893608373</v>
      </c>
      <c r="G26" s="8">
        <v>2.4061663423629465E-3</v>
      </c>
      <c r="H26" s="8">
        <v>3.7535810727102117E-2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764</v>
      </c>
      <c r="D27" s="53">
        <v>1016229.4868377056</v>
      </c>
      <c r="E27" s="8">
        <v>0.35652200445381782</v>
      </c>
      <c r="F27" s="8">
        <v>0.60046761947547722</v>
      </c>
      <c r="G27" s="8">
        <v>8.7170898237886076E-3</v>
      </c>
      <c r="H27" s="8">
        <v>3.4293286246916854E-2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633</v>
      </c>
      <c r="D28" s="53">
        <v>647670.44521637098</v>
      </c>
      <c r="E28" s="13">
        <v>0.23567116552638834</v>
      </c>
      <c r="F28" s="14">
        <v>0.70301275982323508</v>
      </c>
      <c r="G28" s="8">
        <v>5.4810188292770071E-3</v>
      </c>
      <c r="H28" s="8">
        <v>5.583505582109935E-2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910</v>
      </c>
      <c r="D29" s="53">
        <v>895659.68211457867</v>
      </c>
      <c r="E29" s="8">
        <v>0.39276230908650978</v>
      </c>
      <c r="F29" s="8">
        <v>0.56026139420462862</v>
      </c>
      <c r="G29" s="8">
        <v>2.9583068471331982E-3</v>
      </c>
      <c r="H29" s="8">
        <v>4.4017989861728404E-2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989</v>
      </c>
      <c r="D30" s="53">
        <v>1256696.9453326468</v>
      </c>
      <c r="E30" s="8">
        <v>0.37888023635980966</v>
      </c>
      <c r="F30" s="8">
        <v>0.58588153873744209</v>
      </c>
      <c r="G30" s="8">
        <v>7.9834665186623594E-3</v>
      </c>
      <c r="H30" s="8">
        <v>2.7254758384087072E-2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351</v>
      </c>
      <c r="D31" s="53">
        <v>1053114.5813543382</v>
      </c>
      <c r="E31" s="8">
        <v>0.39147072059962684</v>
      </c>
      <c r="F31" s="8">
        <v>0.57627623396011818</v>
      </c>
      <c r="G31" s="8">
        <v>7.9656927482108768E-3</v>
      </c>
      <c r="H31" s="8">
        <v>2.4287352692043102E-2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1895</v>
      </c>
      <c r="D32" s="53">
        <v>2614483.6945606158</v>
      </c>
      <c r="E32" s="8">
        <v>0.39268060811924921</v>
      </c>
      <c r="F32" s="8">
        <v>0.56630957858294739</v>
      </c>
      <c r="G32" s="8">
        <v>8.1260558888309568E-3</v>
      </c>
      <c r="H32" s="8">
        <v>3.2883757408971814E-2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988</v>
      </c>
      <c r="D33" s="53">
        <v>1238657.9594573213</v>
      </c>
      <c r="E33" s="13">
        <v>0.29561245978162504</v>
      </c>
      <c r="F33" s="14">
        <v>0.66174637540124182</v>
      </c>
      <c r="G33" s="8">
        <v>2.7252677774240596E-3</v>
      </c>
      <c r="H33" s="8">
        <v>3.9915897039709269E-2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845</v>
      </c>
      <c r="D34" s="53">
        <v>1044975.5338002001</v>
      </c>
      <c r="E34" s="8">
        <v>0.33271833499351905</v>
      </c>
      <c r="F34" s="8">
        <v>0.61829754974853568</v>
      </c>
      <c r="G34" s="8">
        <v>4.481893942247064E-3</v>
      </c>
      <c r="H34" s="8">
        <v>4.4502221315697248E-2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576</v>
      </c>
      <c r="D35" s="53">
        <v>763510.01793748257</v>
      </c>
      <c r="E35" s="8">
        <v>0.3836592824174066</v>
      </c>
      <c r="F35" s="8">
        <v>0.57066594542917193</v>
      </c>
      <c r="G35" s="8">
        <v>4.010369495407339E-3</v>
      </c>
      <c r="H35" s="8">
        <v>4.1664402658013459E-2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712</v>
      </c>
      <c r="D36" s="53">
        <v>950805.62248170818</v>
      </c>
      <c r="E36" s="8">
        <v>0.38113653392765751</v>
      </c>
      <c r="F36" s="8">
        <v>0.59785898506797841</v>
      </c>
      <c r="G36" s="8">
        <v>6.1999130138798188E-3</v>
      </c>
      <c r="H36" s="8">
        <v>1.4804567990482822E-2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750</v>
      </c>
      <c r="D37" s="53">
        <v>1093850.4797985475</v>
      </c>
      <c r="E37" s="8">
        <v>0.35637666739060486</v>
      </c>
      <c r="F37" s="8">
        <v>0.59425115546915952</v>
      </c>
      <c r="G37" s="8">
        <v>1.0038644674739871E-2</v>
      </c>
      <c r="H37" s="8">
        <v>3.9333532465496368E-2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284</v>
      </c>
      <c r="D38" s="53">
        <v>341150.62264600559</v>
      </c>
      <c r="E38" s="8">
        <v>0.30639575825109372</v>
      </c>
      <c r="F38" s="8">
        <v>0.60844397508142956</v>
      </c>
      <c r="G38" s="54">
        <v>0</v>
      </c>
      <c r="H38" s="14">
        <v>8.5160266667477599E-2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316</v>
      </c>
      <c r="D39" s="53">
        <v>401434.76593441196</v>
      </c>
      <c r="E39" s="8">
        <v>0.33414540835249917</v>
      </c>
      <c r="F39" s="8">
        <v>0.62622679829384809</v>
      </c>
      <c r="G39" s="8">
        <v>9.2640797384498583E-3</v>
      </c>
      <c r="H39" s="8">
        <v>3.0363713615202875E-2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249</v>
      </c>
      <c r="D40" s="53">
        <v>306812.06950959354</v>
      </c>
      <c r="E40" s="8">
        <v>0.35916991741081572</v>
      </c>
      <c r="F40" s="8">
        <v>0.62053508555199877</v>
      </c>
      <c r="G40" s="8">
        <v>3.143767567145862E-3</v>
      </c>
      <c r="H40" s="8">
        <v>1.7151229470040441E-2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275</v>
      </c>
      <c r="D41" s="53">
        <v>367632.37775964726</v>
      </c>
      <c r="E41" s="8">
        <v>0.39559592924508846</v>
      </c>
      <c r="F41" s="8">
        <v>0.56249010709631631</v>
      </c>
      <c r="G41" s="8">
        <v>8.328856408224887E-3</v>
      </c>
      <c r="H41" s="8">
        <v>3.3585107250371012E-2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297</v>
      </c>
      <c r="D42" s="53">
        <v>391455.71588802128</v>
      </c>
      <c r="E42" s="8">
        <v>0.37376897083527511</v>
      </c>
      <c r="F42" s="8">
        <v>0.57650837805755561</v>
      </c>
      <c r="G42" s="54">
        <v>0</v>
      </c>
      <c r="H42" s="8">
        <v>4.9722651107170342E-2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317</v>
      </c>
      <c r="D43" s="53">
        <v>425202.69242168462</v>
      </c>
      <c r="E43" s="8">
        <v>0.41038300394774457</v>
      </c>
      <c r="F43" s="8">
        <v>0.56437851123542404</v>
      </c>
      <c r="G43" s="8">
        <v>9.3407373142343625E-3</v>
      </c>
      <c r="H43" s="8">
        <v>1.5897747502598675E-2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249</v>
      </c>
      <c r="D44" s="53">
        <v>333708.55670415185</v>
      </c>
      <c r="E44" s="8">
        <v>0.38026429886479607</v>
      </c>
      <c r="F44" s="8">
        <v>0.60554545316072705</v>
      </c>
      <c r="G44" s="54">
        <v>0</v>
      </c>
      <c r="H44" s="8">
        <v>1.4190247974477169E-2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296</v>
      </c>
      <c r="D45" s="53">
        <v>384436.02394626074</v>
      </c>
      <c r="E45" s="8">
        <v>0.37011013058213182</v>
      </c>
      <c r="F45" s="8">
        <v>0.59479673622596407</v>
      </c>
      <c r="G45" s="8">
        <v>8.1780110465942205E-3</v>
      </c>
      <c r="H45" s="8">
        <v>2.6915122145309618E-2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307</v>
      </c>
      <c r="D46" s="53">
        <v>420175.31673331634</v>
      </c>
      <c r="E46" s="8">
        <v>0.35904739543415076</v>
      </c>
      <c r="F46" s="8">
        <v>0.59153972887741102</v>
      </c>
      <c r="G46" s="8">
        <v>1.1826000070089868E-2</v>
      </c>
      <c r="H46" s="8">
        <v>3.7586875618347754E-2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293</v>
      </c>
      <c r="D47" s="53">
        <v>481133.51247484062</v>
      </c>
      <c r="E47" s="8">
        <v>0.32770450457670575</v>
      </c>
      <c r="F47" s="8">
        <v>0.6218792523056007</v>
      </c>
      <c r="G47" s="8">
        <v>9.9578730048255869E-3</v>
      </c>
      <c r="H47" s="8">
        <v>4.0458370112867542E-2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968</v>
      </c>
      <c r="D48" s="53">
        <v>1235316.5686254606</v>
      </c>
      <c r="E48" s="13">
        <v>0.28419682311968525</v>
      </c>
      <c r="F48" s="14">
        <v>0.66485518249396658</v>
      </c>
      <c r="G48" s="8">
        <v>1.0236966537958221E-2</v>
      </c>
      <c r="H48" s="8">
        <v>4.0711027848390466E-2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1915</v>
      </c>
      <c r="D49" s="53">
        <v>2617825.0853924775</v>
      </c>
      <c r="E49" s="8">
        <v>0.39794359630201959</v>
      </c>
      <c r="F49" s="8">
        <v>0.56496438967325224</v>
      </c>
      <c r="G49" s="8">
        <v>4.5744923664355853E-3</v>
      </c>
      <c r="H49" s="8">
        <v>3.2517521658291693E-2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680</v>
      </c>
      <c r="D50" s="53">
        <v>794914.1373306805</v>
      </c>
      <c r="E50" s="13">
        <v>0.20494966821805</v>
      </c>
      <c r="F50" s="14">
        <v>0.73498488489654856</v>
      </c>
      <c r="G50" s="8">
        <v>1.0901241884425877E-2</v>
      </c>
      <c r="H50" s="8">
        <v>4.9164205000974383E-2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2203</v>
      </c>
      <c r="D51" s="53">
        <v>3058227.5166872507</v>
      </c>
      <c r="E51" s="8">
        <v>0.40216183325225308</v>
      </c>
      <c r="F51" s="8">
        <v>0.56112067830767864</v>
      </c>
      <c r="G51" s="8">
        <v>5.217258647743671E-3</v>
      </c>
      <c r="H51" s="8">
        <v>3.1500229792325099E-2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574</v>
      </c>
      <c r="D52" s="53">
        <v>681650.24737421179</v>
      </c>
      <c r="E52" s="13">
        <v>0.17236296803421036</v>
      </c>
      <c r="F52" s="14">
        <v>0.78012337439698909</v>
      </c>
      <c r="G52" s="8">
        <v>3.1320867663630508E-3</v>
      </c>
      <c r="H52" s="8">
        <v>4.4381570802435863E-2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0.40212264515392609</v>
      </c>
      <c r="F53" s="8">
        <v>0.5576282752860533</v>
      </c>
      <c r="G53" s="8">
        <v>7.0900799164715774E-3</v>
      </c>
      <c r="H53" s="8">
        <v>3.3158999643550333E-2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2724</v>
      </c>
      <c r="D54" s="53">
        <v>3625046.5029931627</v>
      </c>
      <c r="E54" s="8">
        <v>0.35509736196381636</v>
      </c>
      <c r="F54" s="8">
        <v>0.60553598187464241</v>
      </c>
      <c r="G54" s="8">
        <v>6.4731836081654984E-3</v>
      </c>
      <c r="H54" s="8">
        <v>3.2893472553377934E-2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159</v>
      </c>
      <c r="D55" s="53">
        <v>228095.15102476627</v>
      </c>
      <c r="E55" s="8">
        <v>0.46285649930671952</v>
      </c>
      <c r="F55" s="13">
        <v>0.46116053018929498</v>
      </c>
      <c r="G55" s="8">
        <v>5.0659719831449655E-3</v>
      </c>
      <c r="H55" s="8">
        <v>7.091699852084038E-2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156</v>
      </c>
      <c r="D56" s="53">
        <v>203785.9684583933</v>
      </c>
      <c r="E56" s="8">
        <v>0.26836972648111523</v>
      </c>
      <c r="F56" s="8">
        <v>0.67512435519652991</v>
      </c>
      <c r="G56" s="54">
        <v>0</v>
      </c>
      <c r="H56" s="8">
        <v>5.6505918322354513E-2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0.41171359796341345</v>
      </c>
      <c r="F57" s="8">
        <v>0.55298166081158395</v>
      </c>
      <c r="G57" s="8">
        <v>5.5897322431087779E-3</v>
      </c>
      <c r="H57" s="8">
        <v>2.9715008981892679E-2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0.31577403637869794</v>
      </c>
      <c r="F58" s="8">
        <v>0.59946235614903221</v>
      </c>
      <c r="G58" s="8">
        <v>2.0597907224917712E-2</v>
      </c>
      <c r="H58" s="8">
        <v>6.4165700247352964E-2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418</v>
      </c>
      <c r="D59" s="53">
        <v>477864.27891581703</v>
      </c>
      <c r="E59" s="13">
        <v>0.1314207358735599</v>
      </c>
      <c r="F59" s="14">
        <v>0.82490037020737683</v>
      </c>
      <c r="G59" s="8">
        <v>4.4677700621037191E-3</v>
      </c>
      <c r="H59" s="8">
        <v>3.9211123856959233E-2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417</v>
      </c>
      <c r="D60" s="53">
        <v>476948.99299726903</v>
      </c>
      <c r="E60" s="13">
        <v>0.13167293799730143</v>
      </c>
      <c r="F60" s="14">
        <v>0.82456434638125453</v>
      </c>
      <c r="G60" s="8">
        <v>4.47634390770397E-3</v>
      </c>
      <c r="H60" s="8">
        <v>3.9286371713739845E-2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2466</v>
      </c>
      <c r="D61" s="53">
        <v>3376192.661020657</v>
      </c>
      <c r="E61" s="8">
        <v>0.39394034395427746</v>
      </c>
      <c r="F61" s="8">
        <v>0.56484023013867024</v>
      </c>
      <c r="G61" s="8">
        <v>6.6602027150633727E-3</v>
      </c>
      <c r="H61" s="8">
        <v>3.455922319199068E-2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2152</v>
      </c>
      <c r="D62" s="53">
        <v>2820024.3919898346</v>
      </c>
      <c r="E62" s="8">
        <v>0.34392560398123628</v>
      </c>
      <c r="F62" s="8">
        <v>0.60871413030668897</v>
      </c>
      <c r="G62" s="8">
        <v>7.1009045616957246E-3</v>
      </c>
      <c r="H62" s="8">
        <v>4.0259361150378759E-2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731</v>
      </c>
      <c r="D63" s="53">
        <v>1033117.2620281038</v>
      </c>
      <c r="E63" s="8">
        <v>0.40938351977005571</v>
      </c>
      <c r="F63" s="8">
        <v>0.56498511887392278</v>
      </c>
      <c r="G63" s="8">
        <v>4.449050796420456E-3</v>
      </c>
      <c r="H63" s="8">
        <v>2.1182310559599505E-2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380</v>
      </c>
      <c r="D64" s="53">
        <v>502052.08670791326</v>
      </c>
      <c r="E64" s="8">
        <v>0.29625947826011889</v>
      </c>
      <c r="F64" s="8">
        <v>0.62846574323582316</v>
      </c>
      <c r="G64" s="8">
        <v>7.2031390180762826E-3</v>
      </c>
      <c r="H64" s="8">
        <v>6.807163948598155E-2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2503</v>
      </c>
      <c r="D65" s="53">
        <v>3351089.567310018</v>
      </c>
      <c r="E65" s="8">
        <v>0.3712470404222436</v>
      </c>
      <c r="F65" s="8">
        <v>0.59227364611701783</v>
      </c>
      <c r="G65" s="8">
        <v>6.2680402447685742E-3</v>
      </c>
      <c r="H65" s="8">
        <v>3.0211273215970901E-2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2083</v>
      </c>
      <c r="D66" s="53">
        <v>2660241.9950079108</v>
      </c>
      <c r="E66" s="8">
        <v>0.34935211372196506</v>
      </c>
      <c r="F66" s="8">
        <v>0.60926706904367489</v>
      </c>
      <c r="G66" s="8">
        <v>5.9840599416130539E-3</v>
      </c>
      <c r="H66" s="8">
        <v>3.5396757292746342E-2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800</v>
      </c>
      <c r="D67" s="53">
        <v>1192899.659010024</v>
      </c>
      <c r="E67" s="8">
        <v>0.38851432796775137</v>
      </c>
      <c r="F67" s="8">
        <v>0.56960929272954963</v>
      </c>
      <c r="G67" s="8">
        <v>7.2948865594393893E-3</v>
      </c>
      <c r="H67" s="8">
        <v>3.4581492743259702E-2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939</v>
      </c>
      <c r="D68" s="53">
        <v>1265309.8723355883</v>
      </c>
      <c r="E68" s="13">
        <v>0.27936089858920882</v>
      </c>
      <c r="F68" s="14">
        <v>0.69377750606378541</v>
      </c>
      <c r="G68" s="8">
        <v>5.3699554149271404E-3</v>
      </c>
      <c r="H68" s="8">
        <v>2.1491639932077932E-2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319</v>
      </c>
      <c r="D69" s="53">
        <v>423723.66878645762</v>
      </c>
      <c r="E69" s="14">
        <v>0.54418359434311381</v>
      </c>
      <c r="F69" s="13">
        <v>0.41824668523429176</v>
      </c>
      <c r="G69" s="8">
        <v>6.2405850856689675E-3</v>
      </c>
      <c r="H69" s="8">
        <v>3.1329135336925808E-2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302</v>
      </c>
      <c r="D70" s="53">
        <v>390641.14972162555</v>
      </c>
      <c r="E70" s="8">
        <v>0.39239577323036234</v>
      </c>
      <c r="F70" s="8">
        <v>0.55765124402130228</v>
      </c>
      <c r="G70" s="8">
        <v>1.6189161217804643E-2</v>
      </c>
      <c r="H70" s="8">
        <v>3.3763821530530216E-2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257</v>
      </c>
      <c r="D71" s="53">
        <v>347854.28767084918</v>
      </c>
      <c r="E71" s="8">
        <v>0.30028092979401044</v>
      </c>
      <c r="F71" s="8">
        <v>0.63182680909599087</v>
      </c>
      <c r="G71" s="8">
        <v>7.0185511378147072E-3</v>
      </c>
      <c r="H71" s="8">
        <v>6.0873709972181674E-2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297</v>
      </c>
      <c r="D72" s="53">
        <v>395034.63103708607</v>
      </c>
      <c r="E72" s="13">
        <v>0.21637831848932079</v>
      </c>
      <c r="F72" s="14">
        <v>0.75483885430812403</v>
      </c>
      <c r="G72" s="8">
        <v>5.366793975378867E-3</v>
      </c>
      <c r="H72" s="8">
        <v>2.3416033227176558E-2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385</v>
      </c>
      <c r="D73" s="53">
        <v>517379.47775761306</v>
      </c>
      <c r="E73" s="14">
        <v>0.48879014695663803</v>
      </c>
      <c r="F73" s="13">
        <v>0.46854654001102292</v>
      </c>
      <c r="G73" s="8">
        <v>6.9466032440648924E-3</v>
      </c>
      <c r="H73" s="8">
        <v>3.5716709788273772E-2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384</v>
      </c>
      <c r="D74" s="53">
        <v>513198.56670871639</v>
      </c>
      <c r="E74" s="8">
        <v>0.41436463386375316</v>
      </c>
      <c r="F74" s="8">
        <v>0.52024889366672122</v>
      </c>
      <c r="G74" s="8">
        <v>1.3688443218393465E-3</v>
      </c>
      <c r="H74" s="8">
        <v>6.4017628147686884E-2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50" display="Vissza" xr:uid="{678B0AF6-D6D1-4819-BE14-1F8785145AF1}"/>
  </hyperlinks>
  <pageMargins left="0.75" right="0.75" top="1" bottom="1" header="0.5" footer="0.5"/>
  <pageSetup orientation="portrait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C14B4-C16D-4CF9-9E69-8A4C5C25F8DC}">
  <sheetPr codeName="Munka4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192</v>
      </c>
      <c r="D1" s="65"/>
      <c r="E1" s="65"/>
      <c r="F1" s="65"/>
      <c r="G1" s="65"/>
      <c r="H1" s="65"/>
    </row>
    <row r="2" spans="1:44" ht="29.1" customHeight="1" x14ac:dyDescent="0.2">
      <c r="A2" s="67"/>
      <c r="B2" s="67"/>
      <c r="C2" s="66" t="s">
        <v>1</v>
      </c>
      <c r="D2" s="66"/>
      <c r="E2" s="4" t="s">
        <v>193</v>
      </c>
      <c r="F2" s="4" t="s">
        <v>194</v>
      </c>
      <c r="G2" s="4" t="s">
        <v>195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995</v>
      </c>
      <c r="D4" s="53">
        <v>1392819.773321189</v>
      </c>
      <c r="E4" s="8">
        <v>0.57136061929673843</v>
      </c>
      <c r="F4" s="8">
        <v>0.35481902811783395</v>
      </c>
      <c r="G4" s="8">
        <v>7.161040879113895E-3</v>
      </c>
      <c r="H4" s="8">
        <v>6.6659311706315047E-2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269</v>
      </c>
      <c r="D5" s="53">
        <v>385505.04818180011</v>
      </c>
      <c r="E5" s="8">
        <v>0.56621184760768017</v>
      </c>
      <c r="F5" s="8">
        <v>0.33397312708975407</v>
      </c>
      <c r="G5" s="8">
        <v>1.6322199057179795E-2</v>
      </c>
      <c r="H5" s="8">
        <v>8.3492826245386384E-2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293</v>
      </c>
      <c r="D6" s="53">
        <v>368248.43436510029</v>
      </c>
      <c r="E6" s="8">
        <v>0.58874037504674526</v>
      </c>
      <c r="F6" s="8">
        <v>0.3448058256767712</v>
      </c>
      <c r="G6" s="8">
        <v>4.1182455542817112E-3</v>
      </c>
      <c r="H6" s="8">
        <v>6.2335553722202529E-2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236</v>
      </c>
      <c r="D7" s="53">
        <v>339802.93723757705</v>
      </c>
      <c r="E7" s="8">
        <v>0.56257630478753695</v>
      </c>
      <c r="F7" s="8">
        <v>0.37733534302766691</v>
      </c>
      <c r="G7" s="8">
        <v>3.0632127168474079E-3</v>
      </c>
      <c r="H7" s="8">
        <v>5.7025139467949508E-2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197</v>
      </c>
      <c r="D8" s="53">
        <v>299263.35353671206</v>
      </c>
      <c r="E8" s="8">
        <v>0.56658136892153266</v>
      </c>
      <c r="F8" s="8">
        <v>0.36842723043151154</v>
      </c>
      <c r="G8" s="8">
        <v>3.756968671470511E-3</v>
      </c>
      <c r="H8" s="8">
        <v>6.1234431975485656E-2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699</v>
      </c>
      <c r="D9" s="53">
        <v>923160.74960574647</v>
      </c>
      <c r="E9" s="8">
        <v>0.57379676483834818</v>
      </c>
      <c r="F9" s="8">
        <v>0.34791224310619806</v>
      </c>
      <c r="G9" s="8">
        <v>1.0804228124138497E-2</v>
      </c>
      <c r="H9" s="8">
        <v>6.7486763931313587E-2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296</v>
      </c>
      <c r="D10" s="53">
        <v>469659.02371544461</v>
      </c>
      <c r="E10" s="8">
        <v>0.56657213694937048</v>
      </c>
      <c r="F10" s="8">
        <v>0.36839498962766659</v>
      </c>
      <c r="G10" s="54">
        <v>0</v>
      </c>
      <c r="H10" s="8">
        <v>6.5032873422962698E-2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164</v>
      </c>
      <c r="D11" s="53">
        <v>231989.50305179035</v>
      </c>
      <c r="E11" s="8">
        <v>0.59441363857806229</v>
      </c>
      <c r="F11" s="8">
        <v>0.30814742961762781</v>
      </c>
      <c r="G11" s="8">
        <v>2.1584862014813796E-2</v>
      </c>
      <c r="H11" s="8">
        <v>7.5854069789495923E-2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290</v>
      </c>
      <c r="D12" s="53">
        <v>366782.62828562746</v>
      </c>
      <c r="E12" s="8">
        <v>0.56415480795566497</v>
      </c>
      <c r="F12" s="8">
        <v>0.36914430265607012</v>
      </c>
      <c r="G12" s="8">
        <v>6.9725934628287736E-3</v>
      </c>
      <c r="H12" s="8">
        <v>5.9728295925436756E-2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283</v>
      </c>
      <c r="D13" s="53">
        <v>456178.547180222</v>
      </c>
      <c r="E13" s="8">
        <v>0.56533071021892234</v>
      </c>
      <c r="F13" s="8">
        <v>0.3677146378579737</v>
      </c>
      <c r="G13" s="54">
        <v>0</v>
      </c>
      <c r="H13" s="8">
        <v>6.6954651923103348E-2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54</v>
      </c>
      <c r="D14" s="53">
        <v>65100.546001232702</v>
      </c>
      <c r="E14" s="8">
        <v>0.61627084546526489</v>
      </c>
      <c r="F14" s="8">
        <v>0.34951308480165411</v>
      </c>
      <c r="G14" s="54">
        <v>0</v>
      </c>
      <c r="H14" s="8">
        <v>3.4216069733081014E-2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105</v>
      </c>
      <c r="D15" s="53">
        <v>153515.54513000982</v>
      </c>
      <c r="E15" s="8">
        <v>0.52359388688683661</v>
      </c>
      <c r="F15" s="8">
        <v>0.37300038467106622</v>
      </c>
      <c r="G15" s="8">
        <v>8.3693721090252384E-3</v>
      </c>
      <c r="H15" s="8">
        <v>9.5036356333071725E-2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99</v>
      </c>
      <c r="D16" s="53">
        <v>119253.00367230769</v>
      </c>
      <c r="E16" s="8">
        <v>0.6087171527309343</v>
      </c>
      <c r="F16" s="8">
        <v>0.33171401281170626</v>
      </c>
      <c r="G16" s="8">
        <v>9.4280480083011545E-3</v>
      </c>
      <c r="H16" s="8">
        <v>5.0140786449058034E-2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111</v>
      </c>
      <c r="D17" s="53">
        <v>175892.85652601154</v>
      </c>
      <c r="E17" s="8">
        <v>0.62720268513914168</v>
      </c>
      <c r="F17" s="8">
        <v>0.29684522291085719</v>
      </c>
      <c r="G17" s="54">
        <v>0</v>
      </c>
      <c r="H17" s="8">
        <v>7.5952091950001119E-2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192</v>
      </c>
      <c r="D18" s="53">
        <v>286818.4114967694</v>
      </c>
      <c r="E18" s="8">
        <v>0.59431588248509692</v>
      </c>
      <c r="F18" s="8">
        <v>0.37154367638568458</v>
      </c>
      <c r="G18" s="8">
        <v>3.6290859890630543E-3</v>
      </c>
      <c r="H18" s="8">
        <v>3.0511355140155703E-2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388</v>
      </c>
      <c r="D19" s="53">
        <v>534498.66415434529</v>
      </c>
      <c r="E19" s="8">
        <v>0.56637414634585748</v>
      </c>
      <c r="F19" s="8">
        <v>0.37044833651332432</v>
      </c>
      <c r="G19" s="8">
        <v>7.708521226877694E-3</v>
      </c>
      <c r="H19" s="8">
        <v>5.5468995913940604E-2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290</v>
      </c>
      <c r="D20" s="53">
        <v>378381.11793415505</v>
      </c>
      <c r="E20" s="8">
        <v>0.53914951720274895</v>
      </c>
      <c r="F20" s="8">
        <v>0.34255266062143769</v>
      </c>
      <c r="G20" s="8">
        <v>1.2719863991439795E-2</v>
      </c>
      <c r="H20" s="8">
        <v>0.10557795818437517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14</v>
      </c>
      <c r="D21" s="53">
        <v>17228.723209908308</v>
      </c>
      <c r="E21" s="8">
        <v>0.48122761127939273</v>
      </c>
      <c r="F21" s="8">
        <v>0.45278093273368258</v>
      </c>
      <c r="G21" s="54">
        <v>0</v>
      </c>
      <c r="H21" s="8">
        <v>6.5991455986924824E-2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842</v>
      </c>
      <c r="D22" s="53">
        <v>1169510.4338479871</v>
      </c>
      <c r="E22" s="8">
        <v>0.56718186373612622</v>
      </c>
      <c r="F22" s="8">
        <v>0.35920140353137564</v>
      </c>
      <c r="G22" s="8">
        <v>8.5283884994288191E-3</v>
      </c>
      <c r="H22" s="8">
        <v>6.5088344233068987E-2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153</v>
      </c>
      <c r="D23" s="53">
        <v>223309.33947320323</v>
      </c>
      <c r="E23" s="8">
        <v>0.59324549988508946</v>
      </c>
      <c r="F23" s="8">
        <v>0.33186775441263594</v>
      </c>
      <c r="G23" s="54">
        <v>0</v>
      </c>
      <c r="H23" s="8">
        <v>7.4886745702274229E-2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152</v>
      </c>
      <c r="D24" s="53">
        <v>220067.26603093214</v>
      </c>
      <c r="E24" s="8">
        <v>0.65824729489462575</v>
      </c>
      <c r="F24" s="8">
        <v>0.32482791107606651</v>
      </c>
      <c r="G24" s="54">
        <v>0</v>
      </c>
      <c r="H24" s="8">
        <v>1.6924794029308146E-2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207</v>
      </c>
      <c r="D25" s="53">
        <v>341540.22123960272</v>
      </c>
      <c r="E25" s="8">
        <v>0.57463796309142001</v>
      </c>
      <c r="F25" s="8">
        <v>0.39661239967192308</v>
      </c>
      <c r="G25" s="54">
        <v>0</v>
      </c>
      <c r="H25" s="8">
        <v>2.8749637236656821E-2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361</v>
      </c>
      <c r="D26" s="53">
        <v>468904.11241820164</v>
      </c>
      <c r="E26" s="8">
        <v>0.53565876497285636</v>
      </c>
      <c r="F26" s="8">
        <v>0.37016137248339054</v>
      </c>
      <c r="G26" s="8">
        <v>1.1006691646024152E-2</v>
      </c>
      <c r="H26" s="8">
        <v>8.3173170897728618E-2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275</v>
      </c>
      <c r="D27" s="53">
        <v>362308.17363245343</v>
      </c>
      <c r="E27" s="8">
        <v>0.56170168301178314</v>
      </c>
      <c r="F27" s="8">
        <v>0.31378174636838491</v>
      </c>
      <c r="G27" s="8">
        <v>1.3284150641144346E-2</v>
      </c>
      <c r="H27" s="8">
        <v>0.11123241997868898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147</v>
      </c>
      <c r="D28" s="53">
        <v>152637.248701137</v>
      </c>
      <c r="E28" s="8">
        <v>0.5709147594175582</v>
      </c>
      <c r="F28" s="8">
        <v>0.33185764463471451</v>
      </c>
      <c r="G28" s="8">
        <v>1.578351146899043E-2</v>
      </c>
      <c r="H28" s="8">
        <v>8.1444084478735926E-2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349</v>
      </c>
      <c r="D29" s="53">
        <v>351781.36490301124</v>
      </c>
      <c r="E29" s="8">
        <v>0.58536598499933279</v>
      </c>
      <c r="F29" s="8">
        <v>0.34641307674658345</v>
      </c>
      <c r="G29" s="8">
        <v>5.4811197659274313E-3</v>
      </c>
      <c r="H29" s="8">
        <v>6.2739818488156296E-2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365</v>
      </c>
      <c r="D30" s="53">
        <v>476137.635680284</v>
      </c>
      <c r="E30" s="8">
        <v>0.61490876284695606</v>
      </c>
      <c r="F30" s="8">
        <v>0.31635508968589349</v>
      </c>
      <c r="G30" s="8">
        <v>5.2819597263682886E-3</v>
      </c>
      <c r="H30" s="8">
        <v>6.3454187740783541E-2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134</v>
      </c>
      <c r="D31" s="53">
        <v>412263.52403675707</v>
      </c>
      <c r="E31" s="8">
        <v>0.50927974031132239</v>
      </c>
      <c r="F31" s="8">
        <v>0.41491638504444095</v>
      </c>
      <c r="G31" s="8">
        <v>7.572321532663664E-3</v>
      </c>
      <c r="H31" s="8">
        <v>6.8231553111574098E-2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719</v>
      </c>
      <c r="D32" s="53">
        <v>1026657.0470979238</v>
      </c>
      <c r="E32" s="8">
        <v>0.57606474005855723</v>
      </c>
      <c r="F32" s="8">
        <v>0.35450092862688115</v>
      </c>
      <c r="G32" s="8">
        <v>2.8505703427484375E-3</v>
      </c>
      <c r="H32" s="8">
        <v>6.6583760971812178E-2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276</v>
      </c>
      <c r="D33" s="53">
        <v>366162.72622326715</v>
      </c>
      <c r="E33" s="8">
        <v>0.55817107709418767</v>
      </c>
      <c r="F33" s="8">
        <v>0.35571092415387379</v>
      </c>
      <c r="G33" s="8">
        <v>1.9246855833881256E-2</v>
      </c>
      <c r="H33" s="8">
        <v>6.6871142918057291E-2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261</v>
      </c>
      <c r="D34" s="53">
        <v>347682.51971496636</v>
      </c>
      <c r="E34" s="8">
        <v>0.63751034471178492</v>
      </c>
      <c r="F34" s="8">
        <v>0.31505278187818053</v>
      </c>
      <c r="G34" s="8">
        <v>6.9291713815367749E-3</v>
      </c>
      <c r="H34" s="8">
        <v>4.0507702028498495E-2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217</v>
      </c>
      <c r="D35" s="53">
        <v>292927.7056003958</v>
      </c>
      <c r="E35" s="8">
        <v>0.54573201090346279</v>
      </c>
      <c r="F35" s="8">
        <v>0.35852051735059609</v>
      </c>
      <c r="G35" s="8">
        <v>1.5834382850142895E-2</v>
      </c>
      <c r="H35" s="8">
        <v>7.9913088895798318E-2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255</v>
      </c>
      <c r="D36" s="53">
        <v>362386.75939160702</v>
      </c>
      <c r="E36" s="8">
        <v>0.58620652862360767</v>
      </c>
      <c r="F36" s="8">
        <v>0.35951535367186216</v>
      </c>
      <c r="G36" s="8">
        <v>5.6273883189554529E-3</v>
      </c>
      <c r="H36" s="8">
        <v>4.8650729385574999E-2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262</v>
      </c>
      <c r="D37" s="53">
        <v>389822.78861422051</v>
      </c>
      <c r="E37" s="8">
        <v>0.51781902209620878</v>
      </c>
      <c r="F37" s="8">
        <v>0.38313926507633433</v>
      </c>
      <c r="G37" s="8">
        <v>2.2760781047221996E-3</v>
      </c>
      <c r="H37" s="8">
        <v>9.6765634722735042E-2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81</v>
      </c>
      <c r="D38" s="53">
        <v>104527.10370345562</v>
      </c>
      <c r="E38" s="8">
        <v>0.60789420123025351</v>
      </c>
      <c r="F38" s="8">
        <v>0.31690875195578772</v>
      </c>
      <c r="G38" s="54">
        <v>0</v>
      </c>
      <c r="H38" s="8">
        <v>7.5197046813958529E-2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103</v>
      </c>
      <c r="D39" s="53">
        <v>134137.58379004401</v>
      </c>
      <c r="E39" s="8">
        <v>0.66728656570130296</v>
      </c>
      <c r="F39" s="8">
        <v>0.28463535426187619</v>
      </c>
      <c r="G39" s="8">
        <v>1.7960303871586161E-2</v>
      </c>
      <c r="H39" s="8">
        <v>3.0117776165234447E-2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78</v>
      </c>
      <c r="D40" s="53">
        <v>110197.66566640216</v>
      </c>
      <c r="E40" s="8">
        <v>0.63323853717989853</v>
      </c>
      <c r="F40" s="8">
        <v>0.34694466668857465</v>
      </c>
      <c r="G40" s="54">
        <v>0</v>
      </c>
      <c r="H40" s="8">
        <v>1.9816796131526752E-2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105</v>
      </c>
      <c r="D41" s="53">
        <v>145433.87210040906</v>
      </c>
      <c r="E41" s="8">
        <v>0.55968954567747897</v>
      </c>
      <c r="F41" s="8">
        <v>0.36817990415520152</v>
      </c>
      <c r="G41" s="8">
        <v>1.0427677237722456E-2</v>
      </c>
      <c r="H41" s="8">
        <v>6.1702872929597238E-2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111</v>
      </c>
      <c r="D42" s="53">
        <v>146314.00005505155</v>
      </c>
      <c r="E42" s="8">
        <v>0.52819535075682256</v>
      </c>
      <c r="F42" s="8">
        <v>0.35181023994942995</v>
      </c>
      <c r="G42" s="8">
        <v>2.1336249156066717E-2</v>
      </c>
      <c r="H42" s="8">
        <v>9.8658160137680237E-2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121</v>
      </c>
      <c r="D43" s="53">
        <v>174495.95820267982</v>
      </c>
      <c r="E43" s="8">
        <v>0.61397634886898256</v>
      </c>
      <c r="F43" s="8">
        <v>0.31558623937147789</v>
      </c>
      <c r="G43" s="54">
        <v>0</v>
      </c>
      <c r="H43" s="8">
        <v>7.0437411759539756E-2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87</v>
      </c>
      <c r="D44" s="53">
        <v>126897.45034028734</v>
      </c>
      <c r="E44" s="8">
        <v>0.61451597531513014</v>
      </c>
      <c r="F44" s="8">
        <v>0.36643023567755895</v>
      </c>
      <c r="G44" s="8">
        <v>8.2025972608354824E-3</v>
      </c>
      <c r="H44" s="8">
        <v>1.0851191746475449E-2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108</v>
      </c>
      <c r="D45" s="53">
        <v>142283.66702322609</v>
      </c>
      <c r="E45" s="8">
        <v>0.51957315285951733</v>
      </c>
      <c r="F45" s="8">
        <v>0.40631685636023845</v>
      </c>
      <c r="G45" s="8">
        <v>7.016984865966555E-3</v>
      </c>
      <c r="H45" s="8">
        <v>6.7093005914277845E-2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108</v>
      </c>
      <c r="D46" s="53">
        <v>150862.85309881659</v>
      </c>
      <c r="E46" s="8">
        <v>0.52083398367993972</v>
      </c>
      <c r="F46" s="8">
        <v>0.36807743730277165</v>
      </c>
      <c r="G46" s="54">
        <v>0</v>
      </c>
      <c r="H46" s="8">
        <v>0.11108857901728776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93</v>
      </c>
      <c r="D47" s="53">
        <v>157669.61934081794</v>
      </c>
      <c r="E47" s="8">
        <v>0.48628875834613877</v>
      </c>
      <c r="F47" s="8">
        <v>0.41054814783024868</v>
      </c>
      <c r="G47" s="8">
        <v>5.6273815944761366E-3</v>
      </c>
      <c r="H47" s="8">
        <v>9.7535712229136221E-2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272</v>
      </c>
      <c r="D48" s="53">
        <v>351073.04435046657</v>
      </c>
      <c r="E48" s="8">
        <v>0.48090156651384691</v>
      </c>
      <c r="F48" s="8">
        <v>0.36115097941633606</v>
      </c>
      <c r="G48" s="8">
        <v>2.5207621127984189E-2</v>
      </c>
      <c r="H48" s="8">
        <v>0.13273983294183433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723</v>
      </c>
      <c r="D49" s="53">
        <v>1041746.728970724</v>
      </c>
      <c r="E49" s="8">
        <v>0.60184570186659203</v>
      </c>
      <c r="F49" s="8">
        <v>0.35268513380626637</v>
      </c>
      <c r="G49" s="8">
        <v>1.0792671697347153E-3</v>
      </c>
      <c r="H49" s="8">
        <v>4.4389897157405593E-2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138</v>
      </c>
      <c r="D50" s="53">
        <v>162917.3887077604</v>
      </c>
      <c r="E50" s="8">
        <v>0.51245474423725446</v>
      </c>
      <c r="F50" s="8">
        <v>0.37708528116675505</v>
      </c>
      <c r="G50" s="8">
        <v>1.7195010438285668E-2</v>
      </c>
      <c r="H50" s="8">
        <v>9.3264964157703079E-2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857</v>
      </c>
      <c r="D51" s="53">
        <v>1229902.3846134301</v>
      </c>
      <c r="E51" s="8">
        <v>0.57916350793594651</v>
      </c>
      <c r="F51" s="8">
        <v>0.3518695584294918</v>
      </c>
      <c r="G51" s="8">
        <v>5.8319044050292139E-3</v>
      </c>
      <c r="H51" s="8">
        <v>6.3135029229532291E-2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90</v>
      </c>
      <c r="D52" s="53">
        <v>117491.25979867288</v>
      </c>
      <c r="E52" s="8">
        <v>0.50439529977891218</v>
      </c>
      <c r="F52" s="8">
        <v>0.42225510006538081</v>
      </c>
      <c r="G52" s="8">
        <v>1.0935525960948309E-2</v>
      </c>
      <c r="H52" s="8">
        <v>6.2414074194759327E-2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905</v>
      </c>
      <c r="D53" s="53">
        <v>1275328.5135225176</v>
      </c>
      <c r="E53" s="8">
        <v>0.57752988444649789</v>
      </c>
      <c r="F53" s="8">
        <v>0.34860639430232576</v>
      </c>
      <c r="G53" s="8">
        <v>6.8133116449174838E-3</v>
      </c>
      <c r="H53" s="8">
        <v>6.7050409606258909E-2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922</v>
      </c>
      <c r="D54" s="53">
        <v>1287244.45020903</v>
      </c>
      <c r="E54" s="8">
        <v>0.57698485998879157</v>
      </c>
      <c r="F54" s="8">
        <v>0.34648849685739153</v>
      </c>
      <c r="G54" s="8">
        <v>7.7483646034531683E-3</v>
      </c>
      <c r="H54" s="8">
        <v>6.8778278550363503E-2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73</v>
      </c>
      <c r="D55" s="53">
        <v>105575.32311216081</v>
      </c>
      <c r="E55" s="8">
        <v>0.50278614181401093</v>
      </c>
      <c r="F55" s="8">
        <v>0.45639039741314108</v>
      </c>
      <c r="G55" s="54">
        <v>0</v>
      </c>
      <c r="H55" s="8">
        <v>4.0823460772847951E-2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38</v>
      </c>
      <c r="D56" s="53">
        <v>54689.984615868183</v>
      </c>
      <c r="E56" s="8">
        <v>0.5056795496508828</v>
      </c>
      <c r="F56" s="8">
        <v>0.39595100329217764</v>
      </c>
      <c r="G56" s="54">
        <v>0</v>
      </c>
      <c r="H56" s="8">
        <v>9.8369447056939591E-2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819</v>
      </c>
      <c r="D57" s="53">
        <v>1175212.399997561</v>
      </c>
      <c r="E57" s="8">
        <v>0.58258317620028066</v>
      </c>
      <c r="F57" s="8">
        <v>0.34981817304469642</v>
      </c>
      <c r="G57" s="8">
        <v>6.1032993989834387E-3</v>
      </c>
      <c r="H57" s="8">
        <v>6.1495351356039889E-2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86</v>
      </c>
      <c r="D58" s="53">
        <v>100116.11352495539</v>
      </c>
      <c r="E58" s="8">
        <v>0.51821184940940457</v>
      </c>
      <c r="F58" s="8">
        <v>0.33438193678048866</v>
      </c>
      <c r="G58" s="8">
        <v>1.5147786148503015E-2</v>
      </c>
      <c r="H58" s="8">
        <v>0.13225842766160378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52</v>
      </c>
      <c r="D59" s="53">
        <v>62801.275182804755</v>
      </c>
      <c r="E59" s="8">
        <v>0.50327692112280065</v>
      </c>
      <c r="F59" s="8">
        <v>0.44516181085546142</v>
      </c>
      <c r="G59" s="8">
        <v>2.0458640656148667E-2</v>
      </c>
      <c r="H59" s="8">
        <v>3.1102627365589618E-2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52</v>
      </c>
      <c r="D60" s="53">
        <v>62801.275182804755</v>
      </c>
      <c r="E60" s="8">
        <v>0.50327692112280065</v>
      </c>
      <c r="F60" s="8">
        <v>0.44516181085546142</v>
      </c>
      <c r="G60" s="8">
        <v>2.0458640656148667E-2</v>
      </c>
      <c r="H60" s="8">
        <v>3.1102627365589618E-2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943</v>
      </c>
      <c r="D61" s="53">
        <v>1330018.4981383849</v>
      </c>
      <c r="E61" s="8">
        <v>0.57457541899348585</v>
      </c>
      <c r="F61" s="8">
        <v>0.35055319123855172</v>
      </c>
      <c r="G61" s="8">
        <v>6.5331501963622942E-3</v>
      </c>
      <c r="H61" s="8">
        <v>6.8338239571600748E-2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716</v>
      </c>
      <c r="D62" s="53">
        <v>969878.59225692251</v>
      </c>
      <c r="E62" s="8">
        <v>0.55800529532666443</v>
      </c>
      <c r="F62" s="8">
        <v>0.35525895773897564</v>
      </c>
      <c r="G62" s="8">
        <v>9.1245609098775191E-3</v>
      </c>
      <c r="H62" s="8">
        <v>7.7611186024481318E-2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279</v>
      </c>
      <c r="D63" s="53">
        <v>422941.18106426811</v>
      </c>
      <c r="E63" s="8">
        <v>0.60198672853167745</v>
      </c>
      <c r="F63" s="8">
        <v>0.35381019204145048</v>
      </c>
      <c r="G63" s="8">
        <v>2.658343746351302E-3</v>
      </c>
      <c r="H63" s="8">
        <v>4.1544735680520466E-2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115</v>
      </c>
      <c r="D64" s="53">
        <v>148737.68926749035</v>
      </c>
      <c r="E64" s="8">
        <v>0.5070714382037329</v>
      </c>
      <c r="F64" s="8">
        <v>0.42996152537147625</v>
      </c>
      <c r="G64" s="8">
        <v>2.0988573747310935E-2</v>
      </c>
      <c r="H64" s="8">
        <v>4.1978462677479594E-2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880</v>
      </c>
      <c r="D65" s="53">
        <v>1244082.084053701</v>
      </c>
      <c r="E65" s="8">
        <v>0.57904678756749561</v>
      </c>
      <c r="F65" s="8">
        <v>0.34583527893395444</v>
      </c>
      <c r="G65" s="8">
        <v>5.5078740073714171E-3</v>
      </c>
      <c r="H65" s="8">
        <v>6.9610059491177587E-2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694</v>
      </c>
      <c r="D66" s="53">
        <v>929361.16396795085</v>
      </c>
      <c r="E66" s="8">
        <v>0.59836489162414308</v>
      </c>
      <c r="F66" s="8">
        <v>0.30430078254450343</v>
      </c>
      <c r="G66" s="8">
        <v>8.5676586079322745E-3</v>
      </c>
      <c r="H66" s="8">
        <v>8.8766667223419943E-2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301</v>
      </c>
      <c r="D67" s="53">
        <v>463458.60935323924</v>
      </c>
      <c r="E67" s="8">
        <v>0.5172096736549503</v>
      </c>
      <c r="F67" s="8">
        <v>0.45612191592731344</v>
      </c>
      <c r="G67" s="8">
        <v>4.3403879376637342E-3</v>
      </c>
      <c r="H67" s="13">
        <v>2.2328022480073938E-2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245</v>
      </c>
      <c r="D68" s="53">
        <v>353478.10292946704</v>
      </c>
      <c r="E68" s="8">
        <v>0.61553693110095187</v>
      </c>
      <c r="F68" s="8">
        <v>0.35535666987242942</v>
      </c>
      <c r="G68" s="8">
        <v>2.8245097218240504E-3</v>
      </c>
      <c r="H68" s="8">
        <v>2.628188930479515E-2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170</v>
      </c>
      <c r="D69" s="53">
        <v>230583.46908846556</v>
      </c>
      <c r="E69" s="13">
        <v>0.32680788497160118</v>
      </c>
      <c r="F69" s="8">
        <v>0.42237935645052521</v>
      </c>
      <c r="G69" s="8">
        <v>3.8479216111809347E-3</v>
      </c>
      <c r="H69" s="14">
        <v>0.24696483696669294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115</v>
      </c>
      <c r="D70" s="53">
        <v>153285.93600061501</v>
      </c>
      <c r="E70" s="8">
        <v>0.63695778251279223</v>
      </c>
      <c r="F70" s="8">
        <v>0.23341390318264252</v>
      </c>
      <c r="G70" s="8">
        <v>2.0365808120732055E-2</v>
      </c>
      <c r="H70" s="8">
        <v>0.10926250618383335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74</v>
      </c>
      <c r="D71" s="53">
        <v>104454.00893463577</v>
      </c>
      <c r="E71" s="14">
        <v>0.8243888758925173</v>
      </c>
      <c r="F71" s="13">
        <v>0.15372164673616931</v>
      </c>
      <c r="G71" s="54">
        <v>0</v>
      </c>
      <c r="H71" s="8">
        <v>2.1889477371313318E-2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51</v>
      </c>
      <c r="D72" s="53">
        <v>85476.929208853937</v>
      </c>
      <c r="E72" s="8">
        <v>0.4108549904653484</v>
      </c>
      <c r="F72" s="8">
        <v>0.55118383919816427</v>
      </c>
      <c r="G72" s="54">
        <v>0</v>
      </c>
      <c r="H72" s="8">
        <v>3.7961170336487278E-2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182</v>
      </c>
      <c r="D73" s="53">
        <v>252889.99096549235</v>
      </c>
      <c r="E73" s="8">
        <v>0.55966907100704399</v>
      </c>
      <c r="F73" s="8">
        <v>0.43113437126680121</v>
      </c>
      <c r="G73" s="8">
        <v>9.1965577261557529E-3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158</v>
      </c>
      <c r="D74" s="53">
        <v>212651.33619366016</v>
      </c>
      <c r="E74" s="8">
        <v>0.66995263765377233</v>
      </c>
      <c r="F74" s="8">
        <v>0.29727289979821991</v>
      </c>
      <c r="G74" s="8">
        <v>1.2418734670196907E-2</v>
      </c>
      <c r="H74" s="8">
        <v>2.0355727877810492E-2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51" display="Vissza" xr:uid="{179CA5B3-7A78-45BC-9910-A390BA8C9E45}"/>
  </hyperlinks>
  <pageMargins left="0.75" right="0.75" top="1" bottom="1" header="0.5" footer="0.5"/>
  <pageSetup orientation="portrait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E7D0B-7806-48A3-A600-2E20D35D7EA1}">
  <sheetPr codeName="Munka4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196</v>
      </c>
      <c r="D1" s="65"/>
      <c r="E1" s="65"/>
      <c r="F1" s="65"/>
      <c r="G1" s="65"/>
      <c r="H1" s="65"/>
    </row>
    <row r="2" spans="1:44" ht="29.1" customHeight="1" x14ac:dyDescent="0.2">
      <c r="A2" s="67"/>
      <c r="B2" s="67"/>
      <c r="C2" s="66" t="s">
        <v>1</v>
      </c>
      <c r="D2" s="66"/>
      <c r="E2" s="4" t="s">
        <v>193</v>
      </c>
      <c r="F2" s="4" t="s">
        <v>194</v>
      </c>
      <c r="G2" s="4" t="s">
        <v>195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</v>
      </c>
      <c r="D4" s="53">
        <v>24621.115246595684</v>
      </c>
      <c r="E4" s="8">
        <v>0.44873797373595514</v>
      </c>
      <c r="F4" s="8">
        <v>0.49666063038477659</v>
      </c>
      <c r="G4" s="54">
        <v>0</v>
      </c>
      <c r="H4" s="8">
        <v>5.4601395879268252E-2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</v>
      </c>
      <c r="D5" s="53">
        <v>7277.8864190398526</v>
      </c>
      <c r="E5" s="8">
        <v>0.31069346492452837</v>
      </c>
      <c r="F5" s="8">
        <v>0.50458982157311738</v>
      </c>
      <c r="G5" s="54">
        <v>0</v>
      </c>
      <c r="H5" s="8">
        <v>0.18471671350235411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10</v>
      </c>
      <c r="D6" s="53">
        <v>14156.377819382731</v>
      </c>
      <c r="E6" s="8">
        <v>0.55991385941471206</v>
      </c>
      <c r="F6" s="8">
        <v>0.44008614058528811</v>
      </c>
      <c r="G6" s="54">
        <v>0</v>
      </c>
      <c r="H6" s="54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</v>
      </c>
      <c r="D7" s="53">
        <v>1170.4418857557068</v>
      </c>
      <c r="E7" s="54">
        <v>0</v>
      </c>
      <c r="F7" s="8">
        <v>1</v>
      </c>
      <c r="G7" s="54">
        <v>0</v>
      </c>
      <c r="H7" s="54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2</v>
      </c>
      <c r="D8" s="53">
        <v>2016.4091224173953</v>
      </c>
      <c r="E8" s="8">
        <v>0.42693988450251974</v>
      </c>
      <c r="F8" s="8">
        <v>0.57306011549748037</v>
      </c>
      <c r="G8" s="54">
        <v>0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17</v>
      </c>
      <c r="D9" s="53">
        <v>23465.591602012999</v>
      </c>
      <c r="E9" s="8">
        <v>0.47083532153218705</v>
      </c>
      <c r="F9" s="8">
        <v>0.47187452855941969</v>
      </c>
      <c r="G9" s="54">
        <v>0</v>
      </c>
      <c r="H9" s="8">
        <v>5.7290149908393234E-2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</v>
      </c>
      <c r="D10" s="53">
        <v>1155.5236445826856</v>
      </c>
      <c r="E10" s="54">
        <v>0</v>
      </c>
      <c r="F10" s="8">
        <v>1</v>
      </c>
      <c r="G10" s="54">
        <v>0</v>
      </c>
      <c r="H10" s="54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</v>
      </c>
      <c r="D11" s="53">
        <v>7277.8864190398526</v>
      </c>
      <c r="E11" s="8">
        <v>0.31069346492452837</v>
      </c>
      <c r="F11" s="8">
        <v>0.50458982157311738</v>
      </c>
      <c r="G11" s="54">
        <v>0</v>
      </c>
      <c r="H11" s="8">
        <v>0.18471671350235411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10</v>
      </c>
      <c r="D12" s="53">
        <v>14156.377819382731</v>
      </c>
      <c r="E12" s="8">
        <v>0.55991385941471206</v>
      </c>
      <c r="F12" s="8">
        <v>0.44008614058528811</v>
      </c>
      <c r="G12" s="54">
        <v>0</v>
      </c>
      <c r="H12" s="54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0</v>
      </c>
      <c r="D13" s="53">
        <v>0</v>
      </c>
      <c r="E13" s="54">
        <v>0</v>
      </c>
      <c r="F13" s="54">
        <v>0</v>
      </c>
      <c r="G13" s="54">
        <v>0</v>
      </c>
      <c r="H13" s="54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</v>
      </c>
      <c r="D14" s="53">
        <v>1170.4418857557068</v>
      </c>
      <c r="E14" s="54">
        <v>0</v>
      </c>
      <c r="F14" s="8">
        <v>1</v>
      </c>
      <c r="G14" s="54">
        <v>0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0</v>
      </c>
      <c r="D15" s="53">
        <v>0</v>
      </c>
      <c r="E15" s="54">
        <v>0</v>
      </c>
      <c r="F15" s="54">
        <v>0</v>
      </c>
      <c r="G15" s="54">
        <v>0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</v>
      </c>
      <c r="D16" s="53">
        <v>2016.4091224173953</v>
      </c>
      <c r="E16" s="8">
        <v>0.42693988450251974</v>
      </c>
      <c r="F16" s="8">
        <v>0.57306011549748037</v>
      </c>
      <c r="G16" s="54">
        <v>0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</v>
      </c>
      <c r="D17" s="53">
        <v>3860.7266061746495</v>
      </c>
      <c r="E17" s="8">
        <v>0.69683378152605746</v>
      </c>
      <c r="F17" s="8">
        <v>0.30316621847394259</v>
      </c>
      <c r="G17" s="54">
        <v>0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3</v>
      </c>
      <c r="D18" s="53">
        <v>4791.0664155901304</v>
      </c>
      <c r="E18" s="8">
        <v>0.24518871975876164</v>
      </c>
      <c r="F18" s="8">
        <v>0.75481128024123822</v>
      </c>
      <c r="G18" s="54">
        <v>0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</v>
      </c>
      <c r="D19" s="53">
        <v>10904.01666415422</v>
      </c>
      <c r="E19" s="8">
        <v>0.6587874383349801</v>
      </c>
      <c r="F19" s="8">
        <v>0.21792338282619295</v>
      </c>
      <c r="G19" s="54">
        <v>0</v>
      </c>
      <c r="H19" s="8">
        <v>0.1232891788388269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3</v>
      </c>
      <c r="D20" s="53">
        <v>5065.3055606766884</v>
      </c>
      <c r="E20" s="54">
        <v>0</v>
      </c>
      <c r="F20" s="8">
        <v>1</v>
      </c>
      <c r="G20" s="54">
        <v>0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16</v>
      </c>
      <c r="D22" s="53">
        <v>22359.923497737025</v>
      </c>
      <c r="E22" s="8">
        <v>0.39299050459217566</v>
      </c>
      <c r="F22" s="8">
        <v>0.54688642474058724</v>
      </c>
      <c r="G22" s="54">
        <v>0</v>
      </c>
      <c r="H22" s="8">
        <v>6.0123070667237093E-2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</v>
      </c>
      <c r="D23" s="53">
        <v>2261.19174885866</v>
      </c>
      <c r="E23" s="8">
        <v>1</v>
      </c>
      <c r="F23" s="54">
        <v>0</v>
      </c>
      <c r="G23" s="54">
        <v>0</v>
      </c>
      <c r="H23" s="54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</v>
      </c>
      <c r="D24" s="53">
        <v>3001.399442839067</v>
      </c>
      <c r="E24" s="8">
        <v>0.61003461616939292</v>
      </c>
      <c r="F24" s="8">
        <v>0.38996538383060703</v>
      </c>
      <c r="G24" s="54">
        <v>0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7</v>
      </c>
      <c r="D25" s="53">
        <v>9857.5913338547398</v>
      </c>
      <c r="E25" s="8">
        <v>0.39208362674386765</v>
      </c>
      <c r="F25" s="8">
        <v>0.60791637325613235</v>
      </c>
      <c r="G25" s="54">
        <v>0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3</v>
      </c>
      <c r="D26" s="53">
        <v>2903.5607515549978</v>
      </c>
      <c r="E26" s="8">
        <v>0.53700047093951975</v>
      </c>
      <c r="F26" s="54">
        <v>0</v>
      </c>
      <c r="G26" s="54">
        <v>0</v>
      </c>
      <c r="H26" s="8">
        <v>0.46299952906048036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</v>
      </c>
      <c r="D27" s="53">
        <v>8858.5637183468825</v>
      </c>
      <c r="E27" s="8">
        <v>0.42820239017009221</v>
      </c>
      <c r="F27" s="8">
        <v>0.57179760982990779</v>
      </c>
      <c r="G27" s="54">
        <v>0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</v>
      </c>
      <c r="D28" s="53">
        <v>3549.8939053971512</v>
      </c>
      <c r="E28" s="8">
        <v>0.48384826999886665</v>
      </c>
      <c r="F28" s="8">
        <v>0.51615173000113335</v>
      </c>
      <c r="G28" s="54">
        <v>0</v>
      </c>
      <c r="H28" s="54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3</v>
      </c>
      <c r="D29" s="53">
        <v>2649.6361703007019</v>
      </c>
      <c r="E29" s="8">
        <v>0.56389346675791052</v>
      </c>
      <c r="F29" s="8">
        <v>0.43610653324208942</v>
      </c>
      <c r="G29" s="54">
        <v>0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</v>
      </c>
      <c r="D30" s="53">
        <v>10032.797987168447</v>
      </c>
      <c r="E30" s="8">
        <v>0.4888301491557786</v>
      </c>
      <c r="F30" s="8">
        <v>0.37717460223183802</v>
      </c>
      <c r="G30" s="54">
        <v>0</v>
      </c>
      <c r="H30" s="8">
        <v>0.13399524861238366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</v>
      </c>
      <c r="D31" s="53">
        <v>8388.787183729386</v>
      </c>
      <c r="E31" s="8">
        <v>0.34955859716205673</v>
      </c>
      <c r="F31" s="8">
        <v>0.65044140283794316</v>
      </c>
      <c r="G31" s="54">
        <v>0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</v>
      </c>
      <c r="D32" s="53">
        <v>21245.44062243681</v>
      </c>
      <c r="E32" s="8">
        <v>0.47951671467257045</v>
      </c>
      <c r="F32" s="8">
        <v>0.52048328532742949</v>
      </c>
      <c r="G32" s="54">
        <v>0</v>
      </c>
      <c r="H32" s="54"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</v>
      </c>
      <c r="D33" s="53">
        <v>3375.6746241588748</v>
      </c>
      <c r="E33" s="8">
        <v>0.25502620177713925</v>
      </c>
      <c r="F33" s="8">
        <v>0.34672828873349976</v>
      </c>
      <c r="G33" s="54">
        <v>0</v>
      </c>
      <c r="H33" s="8">
        <v>0.39824550948936099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</v>
      </c>
      <c r="D34" s="53">
        <v>4683.4695147355087</v>
      </c>
      <c r="E34" s="54">
        <v>0</v>
      </c>
      <c r="F34" s="8">
        <v>1</v>
      </c>
      <c r="G34" s="54">
        <v>0</v>
      </c>
      <c r="H34" s="54">
        <v>0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</v>
      </c>
      <c r="D35" s="53">
        <v>3061.9572853743903</v>
      </c>
      <c r="E35" s="8">
        <v>0.56095166089030435</v>
      </c>
      <c r="F35" s="54">
        <v>0</v>
      </c>
      <c r="G35" s="54">
        <v>0</v>
      </c>
      <c r="H35" s="8">
        <v>0.4390483391096956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</v>
      </c>
      <c r="D36" s="53">
        <v>5894.9121524944449</v>
      </c>
      <c r="E36" s="8">
        <v>0.79292031472488811</v>
      </c>
      <c r="F36" s="8">
        <v>0.20707968527511181</v>
      </c>
      <c r="G36" s="54">
        <v>0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</v>
      </c>
      <c r="D37" s="53">
        <v>10980.776293991341</v>
      </c>
      <c r="E37" s="8">
        <v>0.4240705409313803</v>
      </c>
      <c r="F37" s="8">
        <v>0.57592945906861992</v>
      </c>
      <c r="G37" s="54">
        <v>0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0</v>
      </c>
      <c r="D38" s="53">
        <v>0</v>
      </c>
      <c r="E38" s="54">
        <v>0</v>
      </c>
      <c r="F38" s="54">
        <v>0</v>
      </c>
      <c r="G38" s="54">
        <v>0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</v>
      </c>
      <c r="D39" s="53">
        <v>3718.9236814023475</v>
      </c>
      <c r="E39" s="54">
        <v>0</v>
      </c>
      <c r="F39" s="8">
        <v>1</v>
      </c>
      <c r="G39" s="54">
        <v>0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</v>
      </c>
      <c r="D40" s="53">
        <v>964.54583333316202</v>
      </c>
      <c r="E40" s="54">
        <v>0</v>
      </c>
      <c r="F40" s="8">
        <v>1</v>
      </c>
      <c r="G40" s="54">
        <v>0</v>
      </c>
      <c r="H40" s="54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</v>
      </c>
      <c r="D41" s="53">
        <v>3061.9572853743903</v>
      </c>
      <c r="E41" s="8">
        <v>0.56095166089030435</v>
      </c>
      <c r="F41" s="54">
        <v>0</v>
      </c>
      <c r="G41" s="54">
        <v>0</v>
      </c>
      <c r="H41" s="8">
        <v>0.4390483391096956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0</v>
      </c>
      <c r="D42" s="53">
        <v>0</v>
      </c>
      <c r="E42" s="54">
        <v>0</v>
      </c>
      <c r="F42" s="54">
        <v>0</v>
      </c>
      <c r="G42" s="54">
        <v>0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</v>
      </c>
      <c r="D43" s="53">
        <v>3971.7066552161459</v>
      </c>
      <c r="E43" s="8">
        <v>1</v>
      </c>
      <c r="F43" s="54">
        <v>0</v>
      </c>
      <c r="G43" s="54">
        <v>0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0</v>
      </c>
      <c r="D44" s="53">
        <v>0</v>
      </c>
      <c r="E44" s="54">
        <v>0</v>
      </c>
      <c r="F44" s="54">
        <v>0</v>
      </c>
      <c r="G44" s="54">
        <v>0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3</v>
      </c>
      <c r="D45" s="53">
        <v>3143.9220505412804</v>
      </c>
      <c r="E45" s="8">
        <v>0.61172174957301695</v>
      </c>
      <c r="F45" s="8">
        <v>0.38827825042698305</v>
      </c>
      <c r="G45" s="54">
        <v>0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</v>
      </c>
      <c r="D46" s="53">
        <v>4968.9933251382317</v>
      </c>
      <c r="E46" s="8">
        <v>0.45506033131887058</v>
      </c>
      <c r="F46" s="8">
        <v>0.54493966868112931</v>
      </c>
      <c r="G46" s="54">
        <v>0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3</v>
      </c>
      <c r="D47" s="53">
        <v>4791.0664155901304</v>
      </c>
      <c r="E47" s="8">
        <v>0.24518871975876164</v>
      </c>
      <c r="F47" s="8">
        <v>0.75481128024123822</v>
      </c>
      <c r="G47" s="54">
        <v>0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</v>
      </c>
      <c r="D48" s="53">
        <v>12645.894376804212</v>
      </c>
      <c r="E48" s="8">
        <v>0.32874308034993549</v>
      </c>
      <c r="F48" s="8">
        <v>0.56494990643996434</v>
      </c>
      <c r="G48" s="54">
        <v>0</v>
      </c>
      <c r="H48" s="8">
        <v>0.10630701321010029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8</v>
      </c>
      <c r="D49" s="53">
        <v>11975.220869791472</v>
      </c>
      <c r="E49" s="8">
        <v>0.5754531937736389</v>
      </c>
      <c r="F49" s="8">
        <v>0.42454680622636137</v>
      </c>
      <c r="G49" s="54">
        <v>0</v>
      </c>
      <c r="H49" s="54">
        <v>0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</v>
      </c>
      <c r="D50" s="53">
        <v>8665.5512883914762</v>
      </c>
      <c r="E50" s="8">
        <v>0.43773996961413286</v>
      </c>
      <c r="F50" s="8">
        <v>0.40712307304428763</v>
      </c>
      <c r="G50" s="54">
        <v>0</v>
      </c>
      <c r="H50" s="8">
        <v>0.15513695734157956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12</v>
      </c>
      <c r="D51" s="53">
        <v>15955.563958204209</v>
      </c>
      <c r="E51" s="8">
        <v>0.45471104802134188</v>
      </c>
      <c r="F51" s="8">
        <v>0.54528895197865823</v>
      </c>
      <c r="G51" s="54">
        <v>0</v>
      </c>
      <c r="H51" s="54">
        <v>0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</v>
      </c>
      <c r="D52" s="53">
        <v>2134.9877190888687</v>
      </c>
      <c r="E52" s="54">
        <v>0</v>
      </c>
      <c r="F52" s="8">
        <v>1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16</v>
      </c>
      <c r="D53" s="53">
        <v>22486.127527506815</v>
      </c>
      <c r="E53" s="8">
        <v>0.49134424561816897</v>
      </c>
      <c r="F53" s="8">
        <v>0.44887012615732053</v>
      </c>
      <c r="G53" s="54">
        <v>0</v>
      </c>
      <c r="H53" s="8">
        <v>5.9785628224510695E-2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</v>
      </c>
      <c r="D54" s="53">
        <v>23465.591602012999</v>
      </c>
      <c r="E54" s="8">
        <v>0.47083532153218705</v>
      </c>
      <c r="F54" s="8">
        <v>0.47187452855941969</v>
      </c>
      <c r="G54" s="54">
        <v>0</v>
      </c>
      <c r="H54" s="8">
        <v>5.7290149908393234E-2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</v>
      </c>
      <c r="D55" s="53">
        <v>1155.5236445826856</v>
      </c>
      <c r="E55" s="54">
        <v>0</v>
      </c>
      <c r="F55" s="8">
        <v>1</v>
      </c>
      <c r="G55" s="54">
        <v>0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12</v>
      </c>
      <c r="D57" s="53">
        <v>15955.563958204209</v>
      </c>
      <c r="E57" s="8">
        <v>0.45471104802134188</v>
      </c>
      <c r="F57" s="8">
        <v>0.54528895197865823</v>
      </c>
      <c r="G57" s="54">
        <v>0</v>
      </c>
      <c r="H57" s="54">
        <v>0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4</v>
      </c>
      <c r="D58" s="53">
        <v>6530.563569302607</v>
      </c>
      <c r="E58" s="8">
        <v>0.58084698470751939</v>
      </c>
      <c r="F58" s="8">
        <v>0.21329830669004693</v>
      </c>
      <c r="G58" s="54">
        <v>0</v>
      </c>
      <c r="H58" s="8">
        <v>0.20585470860243382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2</v>
      </c>
      <c r="D59" s="53">
        <v>2134.9877190888687</v>
      </c>
      <c r="E59" s="54">
        <v>0</v>
      </c>
      <c r="F59" s="8">
        <v>1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2</v>
      </c>
      <c r="D60" s="53">
        <v>2134.9877190888687</v>
      </c>
      <c r="E60" s="54">
        <v>0</v>
      </c>
      <c r="F60" s="8">
        <v>1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16</v>
      </c>
      <c r="D61" s="53">
        <v>22486.127527506815</v>
      </c>
      <c r="E61" s="8">
        <v>0.49134424561816897</v>
      </c>
      <c r="F61" s="8">
        <v>0.44887012615732053</v>
      </c>
      <c r="G61" s="54">
        <v>0</v>
      </c>
      <c r="H61" s="8">
        <v>5.9785628224510695E-2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14</v>
      </c>
      <c r="D62" s="53">
        <v>20024.72406917383</v>
      </c>
      <c r="E62" s="8">
        <v>0.44778780994953499</v>
      </c>
      <c r="F62" s="8">
        <v>0.55221219005046507</v>
      </c>
      <c r="G62" s="54">
        <v>0</v>
      </c>
      <c r="H62" s="54">
        <v>0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</v>
      </c>
      <c r="D63" s="53">
        <v>4596.3911774218559</v>
      </c>
      <c r="E63" s="8">
        <v>0.45287747512066084</v>
      </c>
      <c r="F63" s="8">
        <v>0.25464366294694152</v>
      </c>
      <c r="G63" s="54">
        <v>0</v>
      </c>
      <c r="H63" s="8">
        <v>0.2924788619323978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</v>
      </c>
      <c r="D64" s="53">
        <v>3616.3509748723868</v>
      </c>
      <c r="E64" s="54">
        <v>0</v>
      </c>
      <c r="F64" s="8">
        <v>1</v>
      </c>
      <c r="G64" s="54">
        <v>0</v>
      </c>
      <c r="H64" s="54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</v>
      </c>
      <c r="D65" s="53">
        <v>21004.764271723299</v>
      </c>
      <c r="E65" s="8">
        <v>0.52599635130160538</v>
      </c>
      <c r="F65" s="8">
        <v>0.41000163262348799</v>
      </c>
      <c r="G65" s="54">
        <v>0</v>
      </c>
      <c r="H65" s="8">
        <v>6.400201607490659E-2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12</v>
      </c>
      <c r="D66" s="53">
        <v>15919.047557323633</v>
      </c>
      <c r="E66" s="8">
        <v>0.45124742418621167</v>
      </c>
      <c r="F66" s="8">
        <v>0.46430360009915861</v>
      </c>
      <c r="G66" s="54">
        <v>0</v>
      </c>
      <c r="H66" s="8">
        <v>8.444897571462967E-2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</v>
      </c>
      <c r="D67" s="53">
        <v>8702.0676892720548</v>
      </c>
      <c r="E67" s="8">
        <v>0.44414733361606396</v>
      </c>
      <c r="F67" s="8">
        <v>0.55585266638393604</v>
      </c>
      <c r="G67" s="54">
        <v>0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</v>
      </c>
      <c r="D68" s="53">
        <v>6794.6576005092611</v>
      </c>
      <c r="E68" s="8">
        <v>0.82774085839616385</v>
      </c>
      <c r="F68" s="8">
        <v>0.17225914160383621</v>
      </c>
      <c r="G68" s="54">
        <v>0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</v>
      </c>
      <c r="D69" s="53">
        <v>2644.2836078737046</v>
      </c>
      <c r="E69" s="8">
        <v>1</v>
      </c>
      <c r="F69" s="54">
        <v>0</v>
      </c>
      <c r="G69" s="54">
        <v>0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</v>
      </c>
      <c r="D70" s="53">
        <v>6324.1525511519576</v>
      </c>
      <c r="E70" s="54">
        <v>0</v>
      </c>
      <c r="F70" s="8">
        <v>1</v>
      </c>
      <c r="G70" s="54">
        <v>0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</v>
      </c>
      <c r="D71" s="53">
        <v>2441.433106525963</v>
      </c>
      <c r="E71" s="8">
        <v>0.5</v>
      </c>
      <c r="F71" s="8">
        <v>0.5</v>
      </c>
      <c r="G71" s="54">
        <v>0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</v>
      </c>
      <c r="D72" s="53">
        <v>2120.0694779158475</v>
      </c>
      <c r="E72" s="54">
        <v>0</v>
      </c>
      <c r="F72" s="8">
        <v>1</v>
      </c>
      <c r="G72" s="54">
        <v>0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</v>
      </c>
      <c r="D73" s="53">
        <v>3594.0299586036354</v>
      </c>
      <c r="E73" s="8">
        <v>0.23837434769299462</v>
      </c>
      <c r="F73" s="8">
        <v>0.38757555365652879</v>
      </c>
      <c r="G73" s="54">
        <v>0</v>
      </c>
      <c r="H73" s="8">
        <v>0.37405009865047667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</v>
      </c>
      <c r="D74" s="53">
        <v>702.48894401531754</v>
      </c>
      <c r="E74" s="8">
        <v>1</v>
      </c>
      <c r="F74" s="54">
        <v>0</v>
      </c>
      <c r="G74" s="54">
        <v>0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52" display="Vissza" xr:uid="{6291732A-3817-4A54-901C-A5B3D87303DC}"/>
  </hyperlinks>
  <pageMargins left="0.75" right="0.75" top="1" bottom="1" header="0.5" footer="0.5"/>
  <pageSetup orientation="portrait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3C10B-33F1-42E4-9EEC-CC62F460CFE9}">
  <sheetPr codeName="Munka43"/>
  <dimension ref="A1:DF74"/>
  <sheetViews>
    <sheetView workbookViewId="0">
      <selection sqref="A1:B3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9.5703125" style="1" customWidth="1"/>
    <col min="6" max="6" width="13.5703125" style="1" customWidth="1"/>
    <col min="7" max="9" width="10" style="1" customWidth="1"/>
    <col min="10" max="11" width="13.5703125" style="1" customWidth="1"/>
    <col min="12" max="12" width="9.5703125" style="1" customWidth="1"/>
    <col min="13" max="13" width="13.5703125" style="1" customWidth="1"/>
    <col min="14" max="16" width="10" style="1" customWidth="1"/>
    <col min="17" max="18" width="13.5703125" style="1" customWidth="1"/>
    <col min="19" max="19" width="9.5703125" style="1" customWidth="1"/>
    <col min="20" max="20" width="13.5703125" style="1" customWidth="1"/>
    <col min="21" max="23" width="10" style="1" customWidth="1"/>
    <col min="24" max="25" width="13.5703125" style="1" customWidth="1"/>
    <col min="26" max="26" width="9.5703125" style="1" customWidth="1"/>
    <col min="27" max="27" width="13.5703125" style="1" customWidth="1"/>
    <col min="28" max="30" width="10" style="1" customWidth="1"/>
    <col min="31" max="32" width="13.5703125" style="1" customWidth="1"/>
    <col min="33" max="33" width="9.5703125" style="1" customWidth="1"/>
    <col min="34" max="34" width="13.5703125" style="1" customWidth="1"/>
    <col min="35" max="37" width="10" style="1" customWidth="1"/>
    <col min="38" max="39" width="13.5703125" style="1" customWidth="1"/>
    <col min="40" max="110" width="9.140625" style="41"/>
    <col min="111" max="16384" width="9.140625" style="1"/>
  </cols>
  <sheetData>
    <row r="1" spans="1:110" s="3" customFormat="1" ht="60.75" customHeight="1" x14ac:dyDescent="0.2">
      <c r="A1" s="67" t="s">
        <v>467</v>
      </c>
      <c r="B1" s="67"/>
      <c r="C1" s="65" t="s">
        <v>1</v>
      </c>
      <c r="D1" s="65"/>
      <c r="E1" s="66" t="s">
        <v>197</v>
      </c>
      <c r="F1" s="65" t="s">
        <v>466</v>
      </c>
      <c r="G1" s="65"/>
      <c r="H1" s="65"/>
      <c r="I1" s="65"/>
      <c r="J1" s="65"/>
      <c r="K1" s="65"/>
      <c r="L1" s="66" t="s">
        <v>197</v>
      </c>
      <c r="M1" s="65" t="s">
        <v>198</v>
      </c>
      <c r="N1" s="65"/>
      <c r="O1" s="65"/>
      <c r="P1" s="65"/>
      <c r="Q1" s="65"/>
      <c r="R1" s="65"/>
      <c r="S1" s="66" t="s">
        <v>197</v>
      </c>
      <c r="T1" s="65" t="s">
        <v>199</v>
      </c>
      <c r="U1" s="65"/>
      <c r="V1" s="65"/>
      <c r="W1" s="65"/>
      <c r="X1" s="65"/>
      <c r="Y1" s="65"/>
      <c r="Z1" s="66" t="s">
        <v>197</v>
      </c>
      <c r="AA1" s="65" t="s">
        <v>200</v>
      </c>
      <c r="AB1" s="65"/>
      <c r="AC1" s="65"/>
      <c r="AD1" s="65"/>
      <c r="AE1" s="65"/>
      <c r="AF1" s="65"/>
      <c r="AG1" s="66" t="s">
        <v>197</v>
      </c>
      <c r="AH1" s="65" t="s">
        <v>201</v>
      </c>
      <c r="AI1" s="65"/>
      <c r="AJ1" s="65"/>
      <c r="AK1" s="65"/>
      <c r="AL1" s="65"/>
      <c r="AM1" s="65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</row>
    <row r="2" spans="1:110" ht="45" customHeight="1" x14ac:dyDescent="0.2">
      <c r="A2" s="67"/>
      <c r="B2" s="67"/>
      <c r="C2" s="66" t="s">
        <v>444</v>
      </c>
      <c r="D2" s="66" t="s">
        <v>445</v>
      </c>
      <c r="E2" s="66"/>
      <c r="F2" s="4" t="s">
        <v>202</v>
      </c>
      <c r="G2" s="4" t="s">
        <v>43</v>
      </c>
      <c r="H2" s="4" t="s">
        <v>44</v>
      </c>
      <c r="I2" s="4" t="s">
        <v>45</v>
      </c>
      <c r="J2" s="4" t="s">
        <v>203</v>
      </c>
      <c r="K2" s="4" t="s">
        <v>177</v>
      </c>
      <c r="L2" s="66"/>
      <c r="M2" s="4" t="s">
        <v>202</v>
      </c>
      <c r="N2" s="4" t="s">
        <v>43</v>
      </c>
      <c r="O2" s="4" t="s">
        <v>44</v>
      </c>
      <c r="P2" s="4" t="s">
        <v>45</v>
      </c>
      <c r="Q2" s="4" t="s">
        <v>203</v>
      </c>
      <c r="R2" s="4" t="s">
        <v>177</v>
      </c>
      <c r="S2" s="66"/>
      <c r="T2" s="4" t="s">
        <v>202</v>
      </c>
      <c r="U2" s="4" t="s">
        <v>43</v>
      </c>
      <c r="V2" s="4" t="s">
        <v>44</v>
      </c>
      <c r="W2" s="4" t="s">
        <v>45</v>
      </c>
      <c r="X2" s="4" t="s">
        <v>203</v>
      </c>
      <c r="Y2" s="4" t="s">
        <v>177</v>
      </c>
      <c r="Z2" s="66"/>
      <c r="AA2" s="4" t="s">
        <v>202</v>
      </c>
      <c r="AB2" s="4" t="s">
        <v>43</v>
      </c>
      <c r="AC2" s="4" t="s">
        <v>44</v>
      </c>
      <c r="AD2" s="4" t="s">
        <v>45</v>
      </c>
      <c r="AE2" s="4" t="s">
        <v>203</v>
      </c>
      <c r="AF2" s="4" t="s">
        <v>177</v>
      </c>
      <c r="AG2" s="66"/>
      <c r="AH2" s="4" t="s">
        <v>202</v>
      </c>
      <c r="AI2" s="4" t="s">
        <v>43</v>
      </c>
      <c r="AJ2" s="4" t="s">
        <v>44</v>
      </c>
      <c r="AK2" s="4" t="s">
        <v>45</v>
      </c>
      <c r="AL2" s="4" t="s">
        <v>203</v>
      </c>
      <c r="AM2" s="4" t="s">
        <v>177</v>
      </c>
    </row>
    <row r="3" spans="1:110" s="2" customFormat="1" ht="11.25" customHeight="1" x14ac:dyDescent="0.2">
      <c r="A3" s="67"/>
      <c r="B3" s="67"/>
      <c r="C3" s="66"/>
      <c r="D3" s="66"/>
      <c r="E3" s="66"/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66"/>
      <c r="M3" s="5" t="s">
        <v>447</v>
      </c>
      <c r="N3" s="5" t="s">
        <v>447</v>
      </c>
      <c r="O3" s="5" t="s">
        <v>447</v>
      </c>
      <c r="P3" s="5" t="s">
        <v>447</v>
      </c>
      <c r="Q3" s="5" t="s">
        <v>447</v>
      </c>
      <c r="R3" s="5" t="s">
        <v>447</v>
      </c>
      <c r="S3" s="66"/>
      <c r="T3" s="5" t="s">
        <v>447</v>
      </c>
      <c r="U3" s="5" t="s">
        <v>447</v>
      </c>
      <c r="V3" s="5" t="s">
        <v>447</v>
      </c>
      <c r="W3" s="5" t="s">
        <v>447</v>
      </c>
      <c r="X3" s="5" t="s">
        <v>447</v>
      </c>
      <c r="Y3" s="5" t="s">
        <v>447</v>
      </c>
      <c r="Z3" s="66"/>
      <c r="AA3" s="5" t="s">
        <v>447</v>
      </c>
      <c r="AB3" s="5" t="s">
        <v>447</v>
      </c>
      <c r="AC3" s="5" t="s">
        <v>447</v>
      </c>
      <c r="AD3" s="5" t="s">
        <v>447</v>
      </c>
      <c r="AE3" s="5" t="s">
        <v>447</v>
      </c>
      <c r="AF3" s="5" t="s">
        <v>447</v>
      </c>
      <c r="AG3" s="66"/>
      <c r="AH3" s="5" t="s">
        <v>447</v>
      </c>
      <c r="AI3" s="5" t="s">
        <v>447</v>
      </c>
      <c r="AJ3" s="5" t="s">
        <v>447</v>
      </c>
      <c r="AK3" s="5" t="s">
        <v>447</v>
      </c>
      <c r="AL3" s="5" t="s">
        <v>447</v>
      </c>
      <c r="AM3" s="5" t="s">
        <v>447</v>
      </c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</row>
    <row r="4" spans="1:110" ht="17.100000000000001" customHeight="1" x14ac:dyDescent="0.2">
      <c r="A4" s="6" t="s">
        <v>4</v>
      </c>
      <c r="B4" s="7" t="s">
        <v>1</v>
      </c>
      <c r="C4" s="53">
        <v>2148</v>
      </c>
      <c r="D4" s="53">
        <v>2973332.5253393985</v>
      </c>
      <c r="E4" s="57">
        <v>4.1442080661376375</v>
      </c>
      <c r="F4" s="8">
        <v>6.2510332284168709E-3</v>
      </c>
      <c r="G4" s="8">
        <v>2.2482105727990601E-2</v>
      </c>
      <c r="H4" s="8">
        <v>0.19118538897587523</v>
      </c>
      <c r="I4" s="8">
        <v>0.37650751251554032</v>
      </c>
      <c r="J4" s="8">
        <v>0.39835868102379762</v>
      </c>
      <c r="K4" s="8">
        <v>5.2152785283804603E-3</v>
      </c>
      <c r="L4" s="57">
        <v>4.387485878676749</v>
      </c>
      <c r="M4" s="8">
        <v>1.7810470057787531E-3</v>
      </c>
      <c r="N4" s="8">
        <v>5.9764019309964719E-3</v>
      </c>
      <c r="O4" s="8">
        <v>0.10981566767266669</v>
      </c>
      <c r="P4" s="8">
        <v>0.36700535967520997</v>
      </c>
      <c r="Q4" s="8">
        <v>0.51407619557038686</v>
      </c>
      <c r="R4" s="8">
        <v>1.3453281449613307E-3</v>
      </c>
      <c r="S4" s="57">
        <v>4.3701831911717717</v>
      </c>
      <c r="T4" s="8">
        <v>3.4360924601089713E-4</v>
      </c>
      <c r="U4" s="8">
        <v>5.6187230317651209E-3</v>
      </c>
      <c r="V4" s="8">
        <v>0.11602677883572843</v>
      </c>
      <c r="W4" s="8">
        <v>0.37878090960970695</v>
      </c>
      <c r="X4" s="8">
        <v>0.49803640130746291</v>
      </c>
      <c r="Y4" s="8">
        <v>1.1935779693259862E-3</v>
      </c>
      <c r="Z4" s="57">
        <v>4.3790822769958595</v>
      </c>
      <c r="AA4" s="8">
        <v>1.1599137669842999E-3</v>
      </c>
      <c r="AB4" s="8">
        <v>1.4504236125324867E-2</v>
      </c>
      <c r="AC4" s="8">
        <v>0.11177067410015493</v>
      </c>
      <c r="AD4" s="8">
        <v>0.34776728828736403</v>
      </c>
      <c r="AE4" s="8">
        <v>0.52245180704219019</v>
      </c>
      <c r="AF4" s="8">
        <v>2.3460806779807271E-3</v>
      </c>
      <c r="AG4" s="57">
        <v>4.3382303507009148</v>
      </c>
      <c r="AH4" s="8">
        <v>7.7839035481772328E-4</v>
      </c>
      <c r="AI4" s="8">
        <v>4.6345601070048202E-3</v>
      </c>
      <c r="AJ4" s="8">
        <v>0.11103572411858692</v>
      </c>
      <c r="AK4" s="8">
        <v>0.42268095932161515</v>
      </c>
      <c r="AL4" s="8">
        <v>0.46087036609797594</v>
      </c>
      <c r="AM4" s="54">
        <v>0</v>
      </c>
      <c r="AN4" s="52"/>
      <c r="AO4" s="52"/>
      <c r="AP4" s="52"/>
      <c r="AQ4" s="52"/>
      <c r="AR4" s="52"/>
      <c r="AZ4" s="40"/>
    </row>
    <row r="5" spans="1:110" ht="17.100000000000001" customHeight="1" x14ac:dyDescent="0.2">
      <c r="A5" s="63" t="s">
        <v>5</v>
      </c>
      <c r="B5" s="7" t="s">
        <v>6</v>
      </c>
      <c r="C5" s="53">
        <v>599</v>
      </c>
      <c r="D5" s="53">
        <v>860032.96096416027</v>
      </c>
      <c r="E5" s="10">
        <v>4.1606654616046281</v>
      </c>
      <c r="F5" s="8">
        <v>7.8970619266525433E-3</v>
      </c>
      <c r="G5" s="8">
        <v>2.2115332882458042E-2</v>
      </c>
      <c r="H5" s="8">
        <v>0.16626366301777332</v>
      </c>
      <c r="I5" s="8">
        <v>0.40133293426491207</v>
      </c>
      <c r="J5" s="8">
        <v>0.3934076628937781</v>
      </c>
      <c r="K5" s="8">
        <v>8.9833450144249025E-3</v>
      </c>
      <c r="L5" s="10">
        <v>4.3539981462522661</v>
      </c>
      <c r="M5" s="54">
        <v>0</v>
      </c>
      <c r="N5" s="8">
        <v>1.0985470775350606E-2</v>
      </c>
      <c r="O5" s="8">
        <v>0.12154332087281837</v>
      </c>
      <c r="P5" s="8">
        <v>0.36923173043226254</v>
      </c>
      <c r="Q5" s="8">
        <v>0.49711398696383091</v>
      </c>
      <c r="R5" s="8">
        <v>1.1254909557364705E-3</v>
      </c>
      <c r="S5" s="10">
        <v>4.3310597214928226</v>
      </c>
      <c r="T5" s="54">
        <v>0</v>
      </c>
      <c r="U5" s="8">
        <v>1.3069093134422535E-3</v>
      </c>
      <c r="V5" s="8">
        <v>0.13375605432854437</v>
      </c>
      <c r="W5" s="8">
        <v>0.39569584725292517</v>
      </c>
      <c r="X5" s="8">
        <v>0.46653303306329397</v>
      </c>
      <c r="Y5" s="8">
        <v>2.7081560417932578E-3</v>
      </c>
      <c r="Z5" s="10">
        <v>4.3523241071492311</v>
      </c>
      <c r="AA5" s="54">
        <v>0</v>
      </c>
      <c r="AB5" s="8">
        <v>1.9600483677797247E-2</v>
      </c>
      <c r="AC5" s="8">
        <v>0.11412346115054822</v>
      </c>
      <c r="AD5" s="8">
        <v>0.35809132614629591</v>
      </c>
      <c r="AE5" s="8">
        <v>0.50426889180186918</v>
      </c>
      <c r="AF5" s="8">
        <v>3.9158372234883851E-3</v>
      </c>
      <c r="AG5" s="10">
        <v>4.3154208902593325</v>
      </c>
      <c r="AH5" s="54">
        <v>0</v>
      </c>
      <c r="AI5" s="8">
        <v>7.9608056236724657E-3</v>
      </c>
      <c r="AJ5" s="8">
        <v>0.1231529410154874</v>
      </c>
      <c r="AK5" s="8">
        <v>0.41439081083867146</v>
      </c>
      <c r="AL5" s="8">
        <v>0.45449544252216806</v>
      </c>
      <c r="AM5" s="54">
        <v>0</v>
      </c>
      <c r="AN5" s="52"/>
      <c r="AO5" s="52"/>
      <c r="AP5" s="52"/>
      <c r="AQ5" s="52"/>
      <c r="AR5" s="52"/>
    </row>
    <row r="6" spans="1:110" ht="17.100000000000001" customHeight="1" x14ac:dyDescent="0.2">
      <c r="A6" s="63"/>
      <c r="B6" s="7" t="s">
        <v>7</v>
      </c>
      <c r="C6" s="53">
        <v>641</v>
      </c>
      <c r="D6" s="53">
        <v>824142.46577314939</v>
      </c>
      <c r="E6" s="10">
        <v>4.1329265536666489</v>
      </c>
      <c r="F6" s="8">
        <v>1.1353372960510741E-2</v>
      </c>
      <c r="G6" s="8">
        <v>2.8408500802285928E-2</v>
      </c>
      <c r="H6" s="8">
        <v>0.19650230751132025</v>
      </c>
      <c r="I6" s="8">
        <v>0.34161656343747898</v>
      </c>
      <c r="J6" s="8">
        <v>0.4200279980460116</v>
      </c>
      <c r="K6" s="8">
        <v>2.0912572423912807E-3</v>
      </c>
      <c r="L6" s="10">
        <v>4.3673431886562497</v>
      </c>
      <c r="M6" s="8">
        <v>6.4630946720135533E-3</v>
      </c>
      <c r="N6" s="8">
        <v>5.0426290324810212E-3</v>
      </c>
      <c r="O6" s="8">
        <v>0.1147140155232773</v>
      </c>
      <c r="P6" s="8">
        <v>0.35988789453334102</v>
      </c>
      <c r="Q6" s="8">
        <v>0.5101610858100244</v>
      </c>
      <c r="R6" s="8">
        <v>3.7312804288617291E-3</v>
      </c>
      <c r="S6" s="10">
        <v>4.4307980696202369</v>
      </c>
      <c r="T6" s="8">
        <v>1.2468952699968747E-3</v>
      </c>
      <c r="U6" s="8">
        <v>4.3249090496840711E-3</v>
      </c>
      <c r="V6" s="8">
        <v>9.1994821309710276E-2</v>
      </c>
      <c r="W6" s="8">
        <v>0.36636058165254359</v>
      </c>
      <c r="X6" s="8">
        <v>0.5345102578226496</v>
      </c>
      <c r="Y6" s="8">
        <v>1.5625348954145632E-3</v>
      </c>
      <c r="Z6" s="10">
        <v>4.4013592160208965</v>
      </c>
      <c r="AA6" s="8">
        <v>2.8246365978249251E-3</v>
      </c>
      <c r="AB6" s="8">
        <v>1.161970086959597E-2</v>
      </c>
      <c r="AC6" s="8">
        <v>0.11188156123893439</v>
      </c>
      <c r="AD6" s="8">
        <v>0.32661025688738332</v>
      </c>
      <c r="AE6" s="8">
        <v>0.54353960137066626</v>
      </c>
      <c r="AF6" s="8">
        <v>3.5242430355940267E-3</v>
      </c>
      <c r="AG6" s="10">
        <v>4.339645487473196</v>
      </c>
      <c r="AH6" s="8">
        <v>2.8246365978249251E-3</v>
      </c>
      <c r="AI6" s="8">
        <v>2.9249018552520963E-3</v>
      </c>
      <c r="AJ6" s="8">
        <v>0.11175440049322007</v>
      </c>
      <c r="AK6" s="8">
        <v>0.41677245958330661</v>
      </c>
      <c r="AL6" s="8">
        <v>0.46572360147039527</v>
      </c>
      <c r="AM6" s="54">
        <v>0</v>
      </c>
      <c r="AN6" s="52"/>
      <c r="AO6" s="52"/>
      <c r="AP6" s="52"/>
      <c r="AQ6" s="52"/>
      <c r="AR6" s="52"/>
    </row>
    <row r="7" spans="1:110" ht="17.100000000000001" customHeight="1" x14ac:dyDescent="0.2">
      <c r="A7" s="63"/>
      <c r="B7" s="7" t="s">
        <v>8</v>
      </c>
      <c r="C7" s="53">
        <v>538</v>
      </c>
      <c r="D7" s="53">
        <v>756572.64358149853</v>
      </c>
      <c r="E7" s="10">
        <v>4.1335840898458063</v>
      </c>
      <c r="F7" s="8">
        <v>3.4386012067540968E-3</v>
      </c>
      <c r="G7" s="8">
        <v>2.2727677820178017E-2</v>
      </c>
      <c r="H7" s="8">
        <v>0.21731580869320957</v>
      </c>
      <c r="I7" s="8">
        <v>0.34634789610116601</v>
      </c>
      <c r="J7" s="8">
        <v>0.40613158805422089</v>
      </c>
      <c r="K7" s="8">
        <v>4.0384281244714793E-3</v>
      </c>
      <c r="L7" s="10">
        <v>4.4201459191239589</v>
      </c>
      <c r="M7" s="54">
        <v>0</v>
      </c>
      <c r="N7" s="8">
        <v>3.9278048391271862E-3</v>
      </c>
      <c r="O7" s="8">
        <v>0.10866014124874585</v>
      </c>
      <c r="P7" s="8">
        <v>0.35075038386116503</v>
      </c>
      <c r="Q7" s="8">
        <v>0.5366616700509621</v>
      </c>
      <c r="R7" s="54">
        <v>0</v>
      </c>
      <c r="S7" s="10">
        <v>4.3404825823761728</v>
      </c>
      <c r="T7" s="54">
        <v>0</v>
      </c>
      <c r="U7" s="8">
        <v>1.1856149051898466E-2</v>
      </c>
      <c r="V7" s="8">
        <v>0.13440878305588011</v>
      </c>
      <c r="W7" s="8">
        <v>0.3551314043563738</v>
      </c>
      <c r="X7" s="8">
        <v>0.49860366353584756</v>
      </c>
      <c r="Y7" s="54">
        <v>0</v>
      </c>
      <c r="Z7" s="10">
        <v>4.3707573675780118</v>
      </c>
      <c r="AA7" s="54">
        <v>0</v>
      </c>
      <c r="AB7" s="8">
        <v>1.8964144475783599E-2</v>
      </c>
      <c r="AC7" s="8">
        <v>0.12834825574062048</v>
      </c>
      <c r="AD7" s="8">
        <v>0.31499873417867807</v>
      </c>
      <c r="AE7" s="8">
        <v>0.5366480058459383</v>
      </c>
      <c r="AF7" s="8">
        <v>1.0408597589792671E-3</v>
      </c>
      <c r="AG7" s="10">
        <v>4.3456545024649342</v>
      </c>
      <c r="AH7" s="54">
        <v>0</v>
      </c>
      <c r="AI7" s="8">
        <v>6.0754641744756241E-3</v>
      </c>
      <c r="AJ7" s="8">
        <v>0.10944514818109308</v>
      </c>
      <c r="AK7" s="8">
        <v>0.41722880864945083</v>
      </c>
      <c r="AL7" s="8">
        <v>0.4672505789949804</v>
      </c>
      <c r="AM7" s="54">
        <v>0</v>
      </c>
      <c r="AN7" s="52"/>
      <c r="AO7" s="52"/>
      <c r="AP7" s="52"/>
      <c r="AQ7" s="52"/>
      <c r="AR7" s="52"/>
    </row>
    <row r="8" spans="1:110" ht="17.100000000000001" customHeight="1" x14ac:dyDescent="0.2">
      <c r="A8" s="63"/>
      <c r="B8" s="7" t="s">
        <v>9</v>
      </c>
      <c r="C8" s="53">
        <v>370</v>
      </c>
      <c r="D8" s="53">
        <v>532584.45502059651</v>
      </c>
      <c r="E8" s="10">
        <v>4.151233183139138</v>
      </c>
      <c r="F8" s="54">
        <v>0</v>
      </c>
      <c r="G8" s="8">
        <v>1.3709559311346544E-2</v>
      </c>
      <c r="H8" s="8">
        <v>0.18422954761507632</v>
      </c>
      <c r="I8" s="8">
        <v>0.43425523489787088</v>
      </c>
      <c r="J8" s="8">
        <v>0.36200452563731322</v>
      </c>
      <c r="K8" s="8">
        <v>5.8011325383918056E-3</v>
      </c>
      <c r="L8" s="10">
        <v>4.4228749239889726</v>
      </c>
      <c r="M8" s="54">
        <v>0</v>
      </c>
      <c r="N8" s="8">
        <v>2.5682483508788867E-3</v>
      </c>
      <c r="O8" s="8">
        <v>8.5861119938744193E-2</v>
      </c>
      <c r="P8" s="8">
        <v>0.3976980910808996</v>
      </c>
      <c r="Q8" s="8">
        <v>0.51387254062947629</v>
      </c>
      <c r="R8" s="54">
        <v>0</v>
      </c>
      <c r="S8" s="10">
        <v>4.3815586188008551</v>
      </c>
      <c r="T8" s="54">
        <v>0</v>
      </c>
      <c r="U8" s="8">
        <v>5.3070784900591831E-3</v>
      </c>
      <c r="V8" s="8">
        <v>9.8579000973593164E-2</v>
      </c>
      <c r="W8" s="8">
        <v>0.40536214378177993</v>
      </c>
      <c r="X8" s="8">
        <v>0.49075177675456666</v>
      </c>
      <c r="Y8" s="54">
        <v>0</v>
      </c>
      <c r="Z8" s="10">
        <v>4.3986895887832178</v>
      </c>
      <c r="AA8" s="8">
        <v>2.0998271858349042E-3</v>
      </c>
      <c r="AB8" s="8">
        <v>4.5702496781688052E-3</v>
      </c>
      <c r="AC8" s="8">
        <v>8.4140797792826683E-2</v>
      </c>
      <c r="AD8" s="8">
        <v>0.41091875785327936</v>
      </c>
      <c r="AE8" s="8">
        <v>0.49827036748988929</v>
      </c>
      <c r="AF8" s="54">
        <v>0</v>
      </c>
      <c r="AG8" s="10">
        <v>4.3607882145311461</v>
      </c>
      <c r="AH8" s="54">
        <v>0</v>
      </c>
      <c r="AI8" s="54">
        <v>0</v>
      </c>
      <c r="AJ8" s="8">
        <v>9.3441323196036305E-2</v>
      </c>
      <c r="AK8" s="8">
        <v>0.45232913907678274</v>
      </c>
      <c r="AL8" s="8">
        <v>0.45422953772717994</v>
      </c>
      <c r="AM8" s="54">
        <v>0</v>
      </c>
      <c r="AN8" s="52"/>
      <c r="AO8" s="52"/>
      <c r="AP8" s="52"/>
      <c r="AQ8" s="52"/>
      <c r="AR8" s="52"/>
    </row>
    <row r="9" spans="1:110" ht="17.100000000000001" customHeight="1" x14ac:dyDescent="0.2">
      <c r="A9" s="63" t="s">
        <v>10</v>
      </c>
      <c r="B9" s="7" t="s">
        <v>11</v>
      </c>
      <c r="C9" s="53">
        <v>1491</v>
      </c>
      <c r="D9" s="53">
        <v>1986734.5316209248</v>
      </c>
      <c r="E9" s="10">
        <v>4.1511063253098799</v>
      </c>
      <c r="F9" s="8">
        <v>7.0000338244765939E-3</v>
      </c>
      <c r="G9" s="8">
        <v>2.1972188446701912E-2</v>
      </c>
      <c r="H9" s="8">
        <v>0.18888798244614399</v>
      </c>
      <c r="I9" s="8">
        <v>0.37321343591745321</v>
      </c>
      <c r="J9" s="8">
        <v>0.40422898281352976</v>
      </c>
      <c r="K9" s="8">
        <v>4.6973765516968987E-3</v>
      </c>
      <c r="L9" s="10">
        <v>4.3781977072234666</v>
      </c>
      <c r="M9" s="8">
        <v>1.8352069860018297E-3</v>
      </c>
      <c r="N9" s="8">
        <v>7.3908798456361387E-3</v>
      </c>
      <c r="O9" s="8">
        <v>0.11331963617450048</v>
      </c>
      <c r="P9" s="8">
        <v>0.36438492609677986</v>
      </c>
      <c r="Q9" s="8">
        <v>0.51103554229824055</v>
      </c>
      <c r="R9" s="8">
        <v>2.0338085988431242E-3</v>
      </c>
      <c r="S9" s="10">
        <v>4.371766144905795</v>
      </c>
      <c r="T9" s="8">
        <v>5.1945351905133307E-4</v>
      </c>
      <c r="U9" s="8">
        <v>3.4337154984390049E-3</v>
      </c>
      <c r="V9" s="8">
        <v>0.11547607244450983</v>
      </c>
      <c r="W9" s="8">
        <v>0.38376916491727037</v>
      </c>
      <c r="X9" s="8">
        <v>0.49499719433978556</v>
      </c>
      <c r="Y9" s="8">
        <v>1.8043992809461964E-3</v>
      </c>
      <c r="Z9" s="10">
        <v>4.3818987989134284</v>
      </c>
      <c r="AA9" s="8">
        <v>1.1767366964067639E-3</v>
      </c>
      <c r="AB9" s="8">
        <v>1.5747080127409576E-2</v>
      </c>
      <c r="AC9" s="8">
        <v>0.11111390272012009</v>
      </c>
      <c r="AD9" s="8">
        <v>0.34173298723728945</v>
      </c>
      <c r="AE9" s="8">
        <v>0.5266825904501411</v>
      </c>
      <c r="AF9" s="8">
        <v>3.5467027686349774E-3</v>
      </c>
      <c r="AG9" s="10">
        <v>4.3303037880219728</v>
      </c>
      <c r="AH9" s="8">
        <v>1.1767366964067639E-3</v>
      </c>
      <c r="AI9" s="8">
        <v>5.2203820477333684E-3</v>
      </c>
      <c r="AJ9" s="8">
        <v>0.11303120331794854</v>
      </c>
      <c r="AK9" s="8">
        <v>0.42326571241330657</v>
      </c>
      <c r="AL9" s="8">
        <v>0.45730596552460673</v>
      </c>
      <c r="AM9" s="54">
        <v>0</v>
      </c>
      <c r="AN9" s="52"/>
      <c r="AO9" s="52"/>
      <c r="AP9" s="52"/>
      <c r="AQ9" s="52"/>
      <c r="AR9" s="52"/>
    </row>
    <row r="10" spans="1:110" ht="17.100000000000001" customHeight="1" x14ac:dyDescent="0.2">
      <c r="A10" s="63"/>
      <c r="B10" s="7" t="s">
        <v>12</v>
      </c>
      <c r="C10" s="53">
        <v>657</v>
      </c>
      <c r="D10" s="53">
        <v>986597.99371847708</v>
      </c>
      <c r="E10" s="10">
        <v>4.1307077418375258</v>
      </c>
      <c r="F10" s="8">
        <v>4.7874454434759682E-3</v>
      </c>
      <c r="G10" s="8">
        <v>2.3478511749762124E-2</v>
      </c>
      <c r="H10" s="8">
        <v>0.19567464592927025</v>
      </c>
      <c r="I10" s="8">
        <v>0.3829443168344987</v>
      </c>
      <c r="J10" s="8">
        <v>0.38688779296500775</v>
      </c>
      <c r="K10" s="8">
        <v>6.2272870779842863E-3</v>
      </c>
      <c r="L10" s="10">
        <v>4.405598556624307</v>
      </c>
      <c r="M10" s="8">
        <v>1.6752154671870049E-3</v>
      </c>
      <c r="N10" s="8">
        <v>3.2124353749936026E-3</v>
      </c>
      <c r="O10" s="8">
        <v>0.10296872319080562</v>
      </c>
      <c r="P10" s="8">
        <v>0.37212582900035379</v>
      </c>
      <c r="Q10" s="8">
        <v>0.5200177969666594</v>
      </c>
      <c r="R10" s="54">
        <v>0</v>
      </c>
      <c r="S10" s="10">
        <v>4.3670955950549724</v>
      </c>
      <c r="T10" s="54">
        <v>0</v>
      </c>
      <c r="U10" s="8">
        <v>9.8883462504960953E-3</v>
      </c>
      <c r="V10" s="8">
        <v>0.11710288899040185</v>
      </c>
      <c r="W10" s="8">
        <v>0.36903358821273513</v>
      </c>
      <c r="X10" s="8">
        <v>0.50397517654636603</v>
      </c>
      <c r="Y10" s="54">
        <v>0</v>
      </c>
      <c r="Z10" s="10">
        <v>4.3735981601847396</v>
      </c>
      <c r="AA10" s="8">
        <v>1.127040850541816E-3</v>
      </c>
      <c r="AB10" s="8">
        <v>1.2075651542605504E-2</v>
      </c>
      <c r="AC10" s="8">
        <v>0.11305404099515398</v>
      </c>
      <c r="AD10" s="8">
        <v>0.35955863979496688</v>
      </c>
      <c r="AE10" s="8">
        <v>0.51418462681673083</v>
      </c>
      <c r="AF10" s="54">
        <v>0</v>
      </c>
      <c r="AG10" s="10">
        <v>4.3537192840536143</v>
      </c>
      <c r="AH10" s="54">
        <v>0</v>
      </c>
      <c r="AI10" s="8">
        <v>3.4898322641816974E-3</v>
      </c>
      <c r="AJ10" s="8">
        <v>0.10713644954303446</v>
      </c>
      <c r="AK10" s="8">
        <v>0.42153832006777703</v>
      </c>
      <c r="AL10" s="8">
        <v>0.46783539812500635</v>
      </c>
      <c r="AM10" s="54">
        <v>0</v>
      </c>
      <c r="AN10" s="52"/>
      <c r="AO10" s="52"/>
      <c r="AP10" s="52"/>
      <c r="AQ10" s="52"/>
      <c r="AR10" s="52"/>
    </row>
    <row r="11" spans="1:110" ht="17.100000000000001" customHeight="1" x14ac:dyDescent="0.2">
      <c r="A11" s="63" t="s">
        <v>13</v>
      </c>
      <c r="B11" s="7" t="s">
        <v>14</v>
      </c>
      <c r="C11" s="53">
        <v>459</v>
      </c>
      <c r="D11" s="53">
        <v>648879.01360639127</v>
      </c>
      <c r="E11" s="10">
        <v>4.1551303707757246</v>
      </c>
      <c r="F11" s="8">
        <v>1.077753511236711E-2</v>
      </c>
      <c r="G11" s="8">
        <v>2.4936462975505586E-2</v>
      </c>
      <c r="H11" s="8">
        <v>0.15700963838106219</v>
      </c>
      <c r="I11" s="8">
        <v>0.40439755827351154</v>
      </c>
      <c r="J11" s="8">
        <v>0.39277870872491955</v>
      </c>
      <c r="K11" s="8">
        <v>1.0100096532633818E-2</v>
      </c>
      <c r="L11" s="10">
        <v>4.3401438835014234</v>
      </c>
      <c r="M11" s="54">
        <v>0</v>
      </c>
      <c r="N11" s="8">
        <v>1.499244885083616E-2</v>
      </c>
      <c r="O11" s="8">
        <v>0.11765431666818374</v>
      </c>
      <c r="P11" s="8">
        <v>0.37855658665416692</v>
      </c>
      <c r="Q11" s="8">
        <v>0.48726063121623503</v>
      </c>
      <c r="R11" s="8">
        <v>1.5360166105780023E-3</v>
      </c>
      <c r="S11" s="10">
        <v>4.321427533906026</v>
      </c>
      <c r="T11" s="54">
        <v>0</v>
      </c>
      <c r="U11" s="8">
        <v>1.7836077702222137E-3</v>
      </c>
      <c r="V11" s="8">
        <v>0.12941665203872141</v>
      </c>
      <c r="W11" s="8">
        <v>0.41334604012646214</v>
      </c>
      <c r="X11" s="8">
        <v>0.45391768345401601</v>
      </c>
      <c r="Y11" s="8">
        <v>1.5360166105780023E-3</v>
      </c>
      <c r="Z11" s="10">
        <v>4.3478682658581098</v>
      </c>
      <c r="AA11" s="54">
        <v>0</v>
      </c>
      <c r="AB11" s="8">
        <v>1.5683855879409601E-2</v>
      </c>
      <c r="AC11" s="8">
        <v>0.11944584401954379</v>
      </c>
      <c r="AD11" s="8">
        <v>0.36518679328864939</v>
      </c>
      <c r="AE11" s="8">
        <v>0.49814749020181881</v>
      </c>
      <c r="AF11" s="8">
        <v>1.5360166105780023E-3</v>
      </c>
      <c r="AG11" s="10">
        <v>4.3044964048206671</v>
      </c>
      <c r="AH11" s="54">
        <v>0</v>
      </c>
      <c r="AI11" s="8">
        <v>5.6190363239985962E-3</v>
      </c>
      <c r="AJ11" s="8">
        <v>0.12255017224022752</v>
      </c>
      <c r="AK11" s="8">
        <v>0.43354614172688455</v>
      </c>
      <c r="AL11" s="8">
        <v>0.43828464970888908</v>
      </c>
      <c r="AM11" s="54">
        <v>0</v>
      </c>
      <c r="AN11" s="52"/>
      <c r="AO11" s="52"/>
      <c r="AP11" s="52"/>
      <c r="AQ11" s="52"/>
      <c r="AR11" s="52"/>
    </row>
    <row r="12" spans="1:110" ht="30" customHeight="1" x14ac:dyDescent="0.2">
      <c r="A12" s="63"/>
      <c r="B12" s="7" t="s">
        <v>15</v>
      </c>
      <c r="C12" s="53">
        <v>688</v>
      </c>
      <c r="D12" s="53">
        <v>881509.89700032806</v>
      </c>
      <c r="E12" s="10">
        <v>4.1499487847043763</v>
      </c>
      <c r="F12" s="8">
        <v>8.103559432024024E-3</v>
      </c>
      <c r="G12" s="8">
        <v>2.1325121280767419E-2</v>
      </c>
      <c r="H12" s="8">
        <v>0.20080634953655516</v>
      </c>
      <c r="I12" s="8">
        <v>0.3512123608216553</v>
      </c>
      <c r="J12" s="8">
        <v>0.41756848724855444</v>
      </c>
      <c r="K12" s="8">
        <v>9.8412168044268301E-4</v>
      </c>
      <c r="L12" s="10">
        <v>4.4220049974591742</v>
      </c>
      <c r="M12" s="8">
        <v>1.1575360216206727E-3</v>
      </c>
      <c r="N12" s="8">
        <v>4.2022046443497578E-3</v>
      </c>
      <c r="O12" s="8">
        <v>9.5720276754892669E-2</v>
      </c>
      <c r="P12" s="8">
        <v>0.36731558757553662</v>
      </c>
      <c r="Q12" s="8">
        <v>0.52814051827946462</v>
      </c>
      <c r="R12" s="8">
        <v>3.463876724134585E-3</v>
      </c>
      <c r="S12" s="10">
        <v>4.4119547050072496</v>
      </c>
      <c r="T12" s="8">
        <v>1.1575360216206727E-3</v>
      </c>
      <c r="U12" s="8">
        <v>5.3770078522014245E-3</v>
      </c>
      <c r="V12" s="8">
        <v>9.5664499657930224E-2</v>
      </c>
      <c r="W12" s="8">
        <v>0.37510213586920088</v>
      </c>
      <c r="X12" s="8">
        <v>0.52124826539204239</v>
      </c>
      <c r="Y12" s="8">
        <v>1.4505552070032161E-3</v>
      </c>
      <c r="Z12" s="10">
        <v>4.4035773220044945</v>
      </c>
      <c r="AA12" s="8">
        <v>2.6222078859747468E-3</v>
      </c>
      <c r="AB12" s="8">
        <v>1.5251474941639696E-2</v>
      </c>
      <c r="AC12" s="8">
        <v>0.10089039266249833</v>
      </c>
      <c r="AD12" s="8">
        <v>0.33644733409382133</v>
      </c>
      <c r="AE12" s="8">
        <v>0.54151691366757893</v>
      </c>
      <c r="AF12" s="8">
        <v>3.2716767484859397E-3</v>
      </c>
      <c r="AG12" s="10">
        <v>4.3528069367561173</v>
      </c>
      <c r="AH12" s="8">
        <v>2.6222078859747468E-3</v>
      </c>
      <c r="AI12" s="8">
        <v>4.077332733466576E-3</v>
      </c>
      <c r="AJ12" s="8">
        <v>9.3703028946487008E-2</v>
      </c>
      <c r="AK12" s="8">
        <v>0.43706617560660954</v>
      </c>
      <c r="AL12" s="8">
        <v>0.46253125482746066</v>
      </c>
      <c r="AM12" s="54">
        <v>0</v>
      </c>
      <c r="AN12" s="52"/>
      <c r="AO12" s="52"/>
      <c r="AP12" s="52"/>
      <c r="AQ12" s="52"/>
      <c r="AR12" s="52"/>
    </row>
    <row r="13" spans="1:110" ht="17.100000000000001" customHeight="1" x14ac:dyDescent="0.2">
      <c r="A13" s="63"/>
      <c r="B13" s="7" t="s">
        <v>16</v>
      </c>
      <c r="C13" s="53">
        <v>636</v>
      </c>
      <c r="D13" s="53">
        <v>964188.92112868815</v>
      </c>
      <c r="E13" s="10">
        <v>4.138890252475325</v>
      </c>
      <c r="F13" s="8">
        <v>4.8920065672068656E-3</v>
      </c>
      <c r="G13" s="8">
        <v>2.1137936858740637E-2</v>
      </c>
      <c r="H13" s="8">
        <v>0.19398246070796824</v>
      </c>
      <c r="I13" s="8">
        <v>0.38468349361996046</v>
      </c>
      <c r="J13" s="8">
        <v>0.38894080690603799</v>
      </c>
      <c r="K13" s="8">
        <v>6.3632953400849564E-3</v>
      </c>
      <c r="L13" s="10">
        <v>4.410348323323535</v>
      </c>
      <c r="M13" s="8">
        <v>1.71180333305588E-3</v>
      </c>
      <c r="N13" s="8">
        <v>3.2825971881543054E-3</v>
      </c>
      <c r="O13" s="8">
        <v>9.9473749459733043E-2</v>
      </c>
      <c r="P13" s="8">
        <v>0.37400917286031116</v>
      </c>
      <c r="Q13" s="8">
        <v>0.5215226771587449</v>
      </c>
      <c r="R13" s="54">
        <v>0</v>
      </c>
      <c r="S13" s="10">
        <v>4.3712750990428271</v>
      </c>
      <c r="T13" s="54">
        <v>0</v>
      </c>
      <c r="U13" s="8">
        <v>1.0104314580161568E-2</v>
      </c>
      <c r="V13" s="8">
        <v>0.11586105354324956</v>
      </c>
      <c r="W13" s="8">
        <v>0.36668985013018124</v>
      </c>
      <c r="X13" s="8">
        <v>0.50734478174640663</v>
      </c>
      <c r="Y13" s="54">
        <v>0</v>
      </c>
      <c r="Z13" s="10">
        <v>4.3793224385340181</v>
      </c>
      <c r="AA13" s="8">
        <v>1.1516562031791751E-3</v>
      </c>
      <c r="AB13" s="8">
        <v>1.233939213453188E-2</v>
      </c>
      <c r="AC13" s="8">
        <v>0.10884625674457746</v>
      </c>
      <c r="AD13" s="8">
        <v>0.36136024676051898</v>
      </c>
      <c r="AE13" s="8">
        <v>0.51630244815719151</v>
      </c>
      <c r="AF13" s="54">
        <v>0</v>
      </c>
      <c r="AG13" s="10">
        <v>4.3617942720901057</v>
      </c>
      <c r="AH13" s="54">
        <v>0</v>
      </c>
      <c r="AI13" s="8">
        <v>3.5660526174961038E-3</v>
      </c>
      <c r="AJ13" s="8">
        <v>0.10272998649282818</v>
      </c>
      <c r="AK13" s="8">
        <v>0.42204759707175221</v>
      </c>
      <c r="AL13" s="8">
        <v>0.47165636381792297</v>
      </c>
      <c r="AM13" s="54">
        <v>0</v>
      </c>
      <c r="AN13" s="52"/>
      <c r="AO13" s="52"/>
      <c r="AP13" s="52"/>
      <c r="AQ13" s="52"/>
      <c r="AR13" s="52"/>
    </row>
    <row r="14" spans="1:110" ht="30" customHeight="1" x14ac:dyDescent="0.2">
      <c r="A14" s="63"/>
      <c r="B14" s="7" t="s">
        <v>17</v>
      </c>
      <c r="C14" s="53">
        <v>49</v>
      </c>
      <c r="D14" s="53">
        <v>73214.516901233539</v>
      </c>
      <c r="E14" s="10">
        <v>4.2322464981272807</v>
      </c>
      <c r="F14" s="54">
        <v>0</v>
      </c>
      <c r="G14" s="8">
        <v>1.3180137712961105E-2</v>
      </c>
      <c r="H14" s="8">
        <v>0.19580052805981613</v>
      </c>
      <c r="I14" s="8">
        <v>0.33661203261420414</v>
      </c>
      <c r="J14" s="8">
        <v>0.45440730161301846</v>
      </c>
      <c r="K14" s="54">
        <v>0</v>
      </c>
      <c r="L14" s="10">
        <v>4.404229378650145</v>
      </c>
      <c r="M14" s="54">
        <v>0</v>
      </c>
      <c r="N14" s="54">
        <v>0</v>
      </c>
      <c r="O14" s="8">
        <v>0.14499745774675354</v>
      </c>
      <c r="P14" s="8">
        <v>0.30577570585634728</v>
      </c>
      <c r="Q14" s="8">
        <v>0.54922683639689929</v>
      </c>
      <c r="R14" s="54">
        <v>0</v>
      </c>
      <c r="S14" s="10">
        <v>4.4850491236502625</v>
      </c>
      <c r="T14" s="54">
        <v>0</v>
      </c>
      <c r="U14" s="54">
        <v>0</v>
      </c>
      <c r="V14" s="8">
        <v>7.5054720181158538E-2</v>
      </c>
      <c r="W14" s="8">
        <v>0.36484143598741947</v>
      </c>
      <c r="X14" s="8">
        <v>0.56010384383142209</v>
      </c>
      <c r="Y14" s="54">
        <v>0</v>
      </c>
      <c r="Z14" s="10">
        <v>4.4460564807550655</v>
      </c>
      <c r="AA14" s="54">
        <v>0</v>
      </c>
      <c r="AB14" s="54">
        <v>0</v>
      </c>
      <c r="AC14" s="8">
        <v>0.11222467416636532</v>
      </c>
      <c r="AD14" s="8">
        <v>0.32949417091220284</v>
      </c>
      <c r="AE14" s="8">
        <v>0.55828115492143182</v>
      </c>
      <c r="AF14" s="54">
        <v>0</v>
      </c>
      <c r="AG14" s="10">
        <v>4.3709074050651866</v>
      </c>
      <c r="AH14" s="54">
        <v>0</v>
      </c>
      <c r="AI14" s="54">
        <v>0</v>
      </c>
      <c r="AJ14" s="8">
        <v>0.1275548110646518</v>
      </c>
      <c r="AK14" s="8">
        <v>0.37398297280551007</v>
      </c>
      <c r="AL14" s="8">
        <v>0.4984622161298381</v>
      </c>
      <c r="AM14" s="54">
        <v>0</v>
      </c>
      <c r="AN14" s="52"/>
      <c r="AO14" s="52"/>
      <c r="AP14" s="52"/>
      <c r="AQ14" s="52"/>
      <c r="AR14" s="52"/>
    </row>
    <row r="15" spans="1:110" ht="30" customHeight="1" x14ac:dyDescent="0.2">
      <c r="A15" s="63"/>
      <c r="B15" s="7" t="s">
        <v>18</v>
      </c>
      <c r="C15" s="53">
        <v>140</v>
      </c>
      <c r="D15" s="53">
        <v>211153.9473577695</v>
      </c>
      <c r="E15" s="10">
        <v>4.1757765983822033</v>
      </c>
      <c r="F15" s="54">
        <v>0</v>
      </c>
      <c r="G15" s="8">
        <v>1.4380965085379362E-2</v>
      </c>
      <c r="H15" s="8">
        <v>0.19163435766242715</v>
      </c>
      <c r="I15" s="8">
        <v>0.39293100721423152</v>
      </c>
      <c r="J15" s="8">
        <v>0.39513199417557598</v>
      </c>
      <c r="K15" s="8">
        <v>5.9216758623854846E-3</v>
      </c>
      <c r="L15" s="10">
        <v>4.3919224425007677</v>
      </c>
      <c r="M15" s="54">
        <v>0</v>
      </c>
      <c r="N15" s="54">
        <v>0</v>
      </c>
      <c r="O15" s="8">
        <v>0.13220535625968619</v>
      </c>
      <c r="P15" s="8">
        <v>0.34366684497986222</v>
      </c>
      <c r="Q15" s="8">
        <v>0.52412779876045101</v>
      </c>
      <c r="R15" s="54">
        <v>0</v>
      </c>
      <c r="S15" s="10">
        <v>4.3575836860114929</v>
      </c>
      <c r="T15" s="54">
        <v>0</v>
      </c>
      <c r="U15" s="54">
        <v>0</v>
      </c>
      <c r="V15" s="8">
        <v>0.14565289432599429</v>
      </c>
      <c r="W15" s="8">
        <v>0.34730634415636968</v>
      </c>
      <c r="X15" s="8">
        <v>0.50111908565524999</v>
      </c>
      <c r="Y15" s="8">
        <v>5.9216758623854846E-3</v>
      </c>
      <c r="Z15" s="10">
        <v>4.3646500977338123</v>
      </c>
      <c r="AA15" s="54">
        <v>0</v>
      </c>
      <c r="AB15" s="8">
        <v>3.033825149348458E-2</v>
      </c>
      <c r="AC15" s="8">
        <v>9.9531696393889091E-2</v>
      </c>
      <c r="AD15" s="8">
        <v>0.33863850023575365</v>
      </c>
      <c r="AE15" s="8">
        <v>0.52105123428408806</v>
      </c>
      <c r="AF15" s="8">
        <v>1.0440317592784163E-2</v>
      </c>
      <c r="AG15" s="10">
        <v>4.3453712950934635</v>
      </c>
      <c r="AH15" s="54">
        <v>0</v>
      </c>
      <c r="AI15" s="8">
        <v>1.4380965085379362E-2</v>
      </c>
      <c r="AJ15" s="8">
        <v>0.12480548281635845</v>
      </c>
      <c r="AK15" s="8">
        <v>0.36187484401768105</v>
      </c>
      <c r="AL15" s="8">
        <v>0.49893870808058066</v>
      </c>
      <c r="AM15" s="54">
        <v>0</v>
      </c>
      <c r="AN15" s="52"/>
      <c r="AO15" s="52"/>
      <c r="AP15" s="52"/>
      <c r="AQ15" s="52"/>
      <c r="AR15" s="52"/>
    </row>
    <row r="16" spans="1:110" ht="30" customHeight="1" x14ac:dyDescent="0.2">
      <c r="A16" s="63"/>
      <c r="B16" s="7" t="s">
        <v>19</v>
      </c>
      <c r="C16" s="53">
        <v>176</v>
      </c>
      <c r="D16" s="53">
        <v>194386.2293449954</v>
      </c>
      <c r="E16" s="10">
        <v>4.0368147318827479</v>
      </c>
      <c r="F16" s="54">
        <v>0</v>
      </c>
      <c r="G16" s="8">
        <v>4.0208185929970837E-2</v>
      </c>
      <c r="H16" s="8">
        <v>0.2398887871260143</v>
      </c>
      <c r="I16" s="8">
        <v>0.3585083773136703</v>
      </c>
      <c r="J16" s="8">
        <v>0.35695650164040066</v>
      </c>
      <c r="K16" s="8">
        <v>4.43814798994449E-3</v>
      </c>
      <c r="L16" s="26">
        <v>4.250069368908135</v>
      </c>
      <c r="M16" s="8">
        <v>1.3593523631383336E-2</v>
      </c>
      <c r="N16" s="8">
        <v>8.5357980413519278E-3</v>
      </c>
      <c r="O16" s="8">
        <v>0.1627246376962253</v>
      </c>
      <c r="P16" s="8">
        <v>0.34449986704982527</v>
      </c>
      <c r="Q16" s="8">
        <v>0.47064617358121497</v>
      </c>
      <c r="R16" s="54">
        <v>0</v>
      </c>
      <c r="S16" s="10">
        <v>4.2959990745460939</v>
      </c>
      <c r="T16" s="54">
        <v>0</v>
      </c>
      <c r="U16" s="8">
        <v>4.7948340564892772E-3</v>
      </c>
      <c r="V16" s="8">
        <v>0.1499828056859355</v>
      </c>
      <c r="W16" s="8">
        <v>0.38965081191257001</v>
      </c>
      <c r="X16" s="8">
        <v>0.45557154834500579</v>
      </c>
      <c r="Y16" s="54">
        <v>0</v>
      </c>
      <c r="Z16" s="10">
        <v>4.3545134529916085</v>
      </c>
      <c r="AA16" s="54">
        <v>0</v>
      </c>
      <c r="AB16" s="8">
        <v>5.7304960997103492E-3</v>
      </c>
      <c r="AC16" s="8">
        <v>0.16680792126089528</v>
      </c>
      <c r="AD16" s="8">
        <v>0.29194043801431757</v>
      </c>
      <c r="AE16" s="8">
        <v>0.53127817753947748</v>
      </c>
      <c r="AF16" s="8">
        <v>4.2429670856001297E-3</v>
      </c>
      <c r="AG16" s="10">
        <v>4.23576991343662</v>
      </c>
      <c r="AH16" s="54">
        <v>0</v>
      </c>
      <c r="AI16" s="54">
        <v>0</v>
      </c>
      <c r="AJ16" s="8">
        <v>0.174314340306823</v>
      </c>
      <c r="AK16" s="8">
        <v>0.41560140594973377</v>
      </c>
      <c r="AL16" s="8">
        <v>0.41008425374344404</v>
      </c>
      <c r="AM16" s="54">
        <v>0</v>
      </c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240</v>
      </c>
      <c r="D17" s="53">
        <v>359384.49931497156</v>
      </c>
      <c r="E17" s="10">
        <v>4.0735331259457279</v>
      </c>
      <c r="F17" s="54">
        <v>0</v>
      </c>
      <c r="G17" s="8">
        <v>3.9977569962095297E-2</v>
      </c>
      <c r="H17" s="8">
        <v>0.19680316733217385</v>
      </c>
      <c r="I17" s="8">
        <v>0.40332931212779111</v>
      </c>
      <c r="J17" s="8">
        <v>0.34952960457459076</v>
      </c>
      <c r="K17" s="8">
        <v>1.0360346003349161E-2</v>
      </c>
      <c r="L17" s="10">
        <v>4.3793848651541367</v>
      </c>
      <c r="M17" s="54">
        <v>0</v>
      </c>
      <c r="N17" s="54">
        <v>0</v>
      </c>
      <c r="O17" s="8">
        <v>9.3350159335605684E-2</v>
      </c>
      <c r="P17" s="8">
        <v>0.43391481617465083</v>
      </c>
      <c r="Q17" s="8">
        <v>0.47273502448974364</v>
      </c>
      <c r="R17" s="54">
        <v>0</v>
      </c>
      <c r="S17" s="10">
        <v>4.3705157430681343</v>
      </c>
      <c r="T17" s="54">
        <v>0</v>
      </c>
      <c r="U17" s="54">
        <v>0</v>
      </c>
      <c r="V17" s="8">
        <v>9.4942635479211376E-2</v>
      </c>
      <c r="W17" s="8">
        <v>0.43726618456556243</v>
      </c>
      <c r="X17" s="8">
        <v>0.46408528678602912</v>
      </c>
      <c r="Y17" s="8">
        <v>3.7058931691971446E-3</v>
      </c>
      <c r="Z17" s="10">
        <v>4.2875274767425315</v>
      </c>
      <c r="AA17" s="54">
        <v>0</v>
      </c>
      <c r="AB17" s="8">
        <v>2.6075012037607405E-2</v>
      </c>
      <c r="AC17" s="8">
        <v>0.1321959408103455</v>
      </c>
      <c r="AD17" s="8">
        <v>0.36985560552395425</v>
      </c>
      <c r="AE17" s="8">
        <v>0.4718734416280928</v>
      </c>
      <c r="AF17" s="54">
        <v>0</v>
      </c>
      <c r="AG17" s="10">
        <v>4.3051896636755309</v>
      </c>
      <c r="AH17" s="54">
        <v>0</v>
      </c>
      <c r="AI17" s="54">
        <v>0</v>
      </c>
      <c r="AJ17" s="8">
        <v>0.11210301327138859</v>
      </c>
      <c r="AK17" s="8">
        <v>0.47060430978169093</v>
      </c>
      <c r="AL17" s="8">
        <v>0.41729267694692074</v>
      </c>
      <c r="AM17" s="54">
        <v>0</v>
      </c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491</v>
      </c>
      <c r="D18" s="53">
        <v>718762.29086938384</v>
      </c>
      <c r="E18" s="10">
        <v>4.2028107158207089</v>
      </c>
      <c r="F18" s="8">
        <v>7.8734039608441882E-3</v>
      </c>
      <c r="G18" s="8">
        <v>1.6099781343484304E-2</v>
      </c>
      <c r="H18" s="8">
        <v>0.17353309417789745</v>
      </c>
      <c r="I18" s="8">
        <v>0.36645405631930106</v>
      </c>
      <c r="J18" s="8">
        <v>0.43117748189460636</v>
      </c>
      <c r="K18" s="8">
        <v>4.8621823038645338E-3</v>
      </c>
      <c r="L18" s="10">
        <v>4.4059177031703776</v>
      </c>
      <c r="M18" s="8">
        <v>2.3399535465449292E-3</v>
      </c>
      <c r="N18" s="8">
        <v>6.9012851324257839E-3</v>
      </c>
      <c r="O18" s="8">
        <v>0.10235011626888464</v>
      </c>
      <c r="P18" s="8">
        <v>0.35931839470839511</v>
      </c>
      <c r="Q18" s="8">
        <v>0.52909025034374746</v>
      </c>
      <c r="R18" s="54">
        <v>0</v>
      </c>
      <c r="S18" s="10">
        <v>4.3986656943725784</v>
      </c>
      <c r="T18" s="54">
        <v>0</v>
      </c>
      <c r="U18" s="8">
        <v>1.7940134367355823E-3</v>
      </c>
      <c r="V18" s="8">
        <v>0.11774843914105337</v>
      </c>
      <c r="W18" s="8">
        <v>0.36045538703510521</v>
      </c>
      <c r="X18" s="8">
        <v>0.52000216038710367</v>
      </c>
      <c r="Y18" s="54">
        <v>0</v>
      </c>
      <c r="Z18" s="10">
        <v>4.4155080390889871</v>
      </c>
      <c r="AA18" s="8">
        <v>1.7940134367355823E-3</v>
      </c>
      <c r="AB18" s="8">
        <v>1.9042175159451887E-2</v>
      </c>
      <c r="AC18" s="8">
        <v>9.3988930375095106E-2</v>
      </c>
      <c r="AD18" s="8">
        <v>0.33221152093552403</v>
      </c>
      <c r="AE18" s="8">
        <v>0.55296336009319125</v>
      </c>
      <c r="AF18" s="54">
        <v>0</v>
      </c>
      <c r="AG18" s="10">
        <v>4.3358305090474767</v>
      </c>
      <c r="AH18" s="8">
        <v>1.7940134367355823E-3</v>
      </c>
      <c r="AI18" s="8">
        <v>8.207621368178172E-3</v>
      </c>
      <c r="AJ18" s="8">
        <v>0.11646309952853798</v>
      </c>
      <c r="AK18" s="8">
        <v>0.39944437404396976</v>
      </c>
      <c r="AL18" s="8">
        <v>0.47409089162257623</v>
      </c>
      <c r="AM18" s="54">
        <v>0</v>
      </c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901</v>
      </c>
      <c r="D19" s="53">
        <v>1203917.9420179746</v>
      </c>
      <c r="E19" s="10">
        <v>4.2061011918224072</v>
      </c>
      <c r="F19" s="8">
        <v>2.9988419534735656E-3</v>
      </c>
      <c r="G19" s="8">
        <v>1.6260931330804473E-2</v>
      </c>
      <c r="H19" s="8">
        <v>0.18001224200410962</v>
      </c>
      <c r="I19" s="8">
        <v>0.36762378659823036</v>
      </c>
      <c r="J19" s="8">
        <v>0.42621115871280602</v>
      </c>
      <c r="K19" s="8">
        <v>6.8930394005780353E-3</v>
      </c>
      <c r="L19" s="10">
        <v>4.4335366518742498</v>
      </c>
      <c r="M19" s="8">
        <v>2.9988419534735656E-3</v>
      </c>
      <c r="N19" s="8">
        <v>5.8495333432503375E-3</v>
      </c>
      <c r="O19" s="8">
        <v>0.10516898954334303</v>
      </c>
      <c r="P19" s="8">
        <v>0.32572889139470634</v>
      </c>
      <c r="Q19" s="8">
        <v>0.55874877472612816</v>
      </c>
      <c r="R19" s="8">
        <v>1.5049690391002537E-3</v>
      </c>
      <c r="S19" s="10">
        <v>4.3839633842798955</v>
      </c>
      <c r="T19" s="8">
        <v>8.4881924365618367E-4</v>
      </c>
      <c r="U19" s="8">
        <v>7.7313279055911642E-3</v>
      </c>
      <c r="V19" s="8">
        <v>0.12460107723583834</v>
      </c>
      <c r="W19" s="8">
        <v>0.33976265030108471</v>
      </c>
      <c r="X19" s="8">
        <v>0.52627281106979285</v>
      </c>
      <c r="Y19" s="8">
        <v>7.8331424403871915E-4</v>
      </c>
      <c r="Z19" s="10">
        <v>4.4132124758668088</v>
      </c>
      <c r="AA19" s="8">
        <v>1.7912979979737835E-3</v>
      </c>
      <c r="AB19" s="8">
        <v>1.6679453988902214E-2</v>
      </c>
      <c r="AC19" s="8">
        <v>0.10211748428296859</v>
      </c>
      <c r="AD19" s="8">
        <v>0.32403943425033643</v>
      </c>
      <c r="AE19" s="8">
        <v>0.55314057214950618</v>
      </c>
      <c r="AF19" s="8">
        <v>2.2317573303145058E-3</v>
      </c>
      <c r="AG19" s="10">
        <v>4.3886870283574</v>
      </c>
      <c r="AH19" s="8">
        <v>8.4881924365618367E-4</v>
      </c>
      <c r="AI19" s="8">
        <v>2.9899013268805648E-3</v>
      </c>
      <c r="AJ19" s="8">
        <v>0.10582136858975751</v>
      </c>
      <c r="AK19" s="8">
        <v>0.38730525350782258</v>
      </c>
      <c r="AL19" s="8">
        <v>0.50303465733188513</v>
      </c>
      <c r="AM19" s="54">
        <v>0</v>
      </c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492</v>
      </c>
      <c r="D20" s="53">
        <v>660358.61519275606</v>
      </c>
      <c r="E20" s="26">
        <v>4.031167346162035</v>
      </c>
      <c r="F20" s="8">
        <v>7.0047579682343455E-3</v>
      </c>
      <c r="G20" s="8">
        <v>3.0330320480353366E-2</v>
      </c>
      <c r="H20" s="8">
        <v>0.22562775853580039</v>
      </c>
      <c r="I20" s="8">
        <v>0.39856714345236688</v>
      </c>
      <c r="J20" s="8">
        <v>0.33847001956324535</v>
      </c>
      <c r="K20" s="54">
        <v>0</v>
      </c>
      <c r="L20" s="26">
        <v>4.302666150921211</v>
      </c>
      <c r="M20" s="54">
        <v>0</v>
      </c>
      <c r="N20" s="8">
        <v>7.300660614361537E-3</v>
      </c>
      <c r="O20" s="8">
        <v>0.12369473629660167</v>
      </c>
      <c r="P20" s="8">
        <v>0.42573696222818463</v>
      </c>
      <c r="Q20" s="8">
        <v>0.43996157387820767</v>
      </c>
      <c r="R20" s="8">
        <v>3.3060669826443182E-3</v>
      </c>
      <c r="S20" s="10">
        <v>4.3189615809550856</v>
      </c>
      <c r="T20" s="54">
        <v>0</v>
      </c>
      <c r="U20" s="8">
        <v>7.4907125381380637E-3</v>
      </c>
      <c r="V20" s="8">
        <v>0.10978149940083952</v>
      </c>
      <c r="W20" s="8">
        <v>0.43768621298335253</v>
      </c>
      <c r="X20" s="8">
        <v>0.4431076612063885</v>
      </c>
      <c r="Y20" s="8">
        <v>1.9339138712815382E-3</v>
      </c>
      <c r="Z20" s="10">
        <v>4.3229140985664278</v>
      </c>
      <c r="AA20" s="54">
        <v>0</v>
      </c>
      <c r="AB20" s="54">
        <v>0</v>
      </c>
      <c r="AC20" s="8">
        <v>0.13693259588872414</v>
      </c>
      <c r="AD20" s="8">
        <v>0.39883362325433153</v>
      </c>
      <c r="AE20" s="8">
        <v>0.45775441628517605</v>
      </c>
      <c r="AF20" s="8">
        <v>6.47936457176858E-3</v>
      </c>
      <c r="AG20" s="10">
        <v>4.2719871057780914</v>
      </c>
      <c r="AH20" s="54">
        <v>0</v>
      </c>
      <c r="AI20" s="8">
        <v>6.4454566705275558E-3</v>
      </c>
      <c r="AJ20" s="8">
        <v>0.1099475833468376</v>
      </c>
      <c r="AK20" s="8">
        <v>0.48878135751664714</v>
      </c>
      <c r="AL20" s="8">
        <v>0.39482560246598775</v>
      </c>
      <c r="AM20" s="54">
        <v>0</v>
      </c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24</v>
      </c>
      <c r="D21" s="53">
        <v>30909.177944316238</v>
      </c>
      <c r="E21" s="10">
        <v>3.5937930706724202</v>
      </c>
      <c r="F21" s="8">
        <v>0.15904058361271362</v>
      </c>
      <c r="G21" s="8">
        <v>4.4033783892753586E-2</v>
      </c>
      <c r="H21" s="8">
        <v>0.23744119304045794</v>
      </c>
      <c r="I21" s="8">
        <v>0.16306085711754864</v>
      </c>
      <c r="J21" s="8">
        <v>0.39642358233652641</v>
      </c>
      <c r="K21" s="54">
        <v>0</v>
      </c>
      <c r="L21" s="10">
        <v>4.0547690584232186</v>
      </c>
      <c r="M21" s="54">
        <v>0</v>
      </c>
      <c r="N21" s="8">
        <v>3.1458768359550388E-2</v>
      </c>
      <c r="O21" s="8">
        <v>0.37140650667894554</v>
      </c>
      <c r="P21" s="8">
        <v>0.10804162314023802</v>
      </c>
      <c r="Q21" s="8">
        <v>0.48909310182126625</v>
      </c>
      <c r="R21" s="54">
        <v>0</v>
      </c>
      <c r="S21" s="10">
        <v>4.255255720641423</v>
      </c>
      <c r="T21" s="54">
        <v>0</v>
      </c>
      <c r="U21" s="8">
        <v>3.916006270785749E-2</v>
      </c>
      <c r="V21" s="8">
        <v>0.11999813139364481</v>
      </c>
      <c r="W21" s="8">
        <v>0.38726782844771374</v>
      </c>
      <c r="X21" s="8">
        <v>0.4535739774507842</v>
      </c>
      <c r="Y21" s="54">
        <v>0</v>
      </c>
      <c r="Z21" s="10">
        <v>4.462963346420489</v>
      </c>
      <c r="AA21" s="54">
        <v>0</v>
      </c>
      <c r="AB21" s="54">
        <v>0</v>
      </c>
      <c r="AC21" s="8">
        <v>0.12769942574195192</v>
      </c>
      <c r="AD21" s="8">
        <v>0.28163780209560679</v>
      </c>
      <c r="AE21" s="8">
        <v>0.59066277216244145</v>
      </c>
      <c r="AF21" s="54">
        <v>0</v>
      </c>
      <c r="AG21" s="10">
        <v>4.2248275428675397</v>
      </c>
      <c r="AH21" s="54">
        <v>0</v>
      </c>
      <c r="AI21" s="54">
        <v>0</v>
      </c>
      <c r="AJ21" s="8">
        <v>0.20319197799425587</v>
      </c>
      <c r="AK21" s="8">
        <v>0.36878850114394923</v>
      </c>
      <c r="AL21" s="8">
        <v>0.42801952086179507</v>
      </c>
      <c r="AM21" s="54">
        <v>0</v>
      </c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1758</v>
      </c>
      <c r="D22" s="53">
        <v>2424157.949936938</v>
      </c>
      <c r="E22" s="10">
        <v>4.1721544924083966</v>
      </c>
      <c r="F22" s="8">
        <v>5.3539653511543083E-3</v>
      </c>
      <c r="G22" s="8">
        <v>1.7816955941736975E-2</v>
      </c>
      <c r="H22" s="8">
        <v>0.18435034253180121</v>
      </c>
      <c r="I22" s="8">
        <v>0.38027697138058902</v>
      </c>
      <c r="J22" s="8">
        <v>0.40736859014934185</v>
      </c>
      <c r="K22" s="8">
        <v>4.8331746453802709E-3</v>
      </c>
      <c r="L22" s="10">
        <v>4.4091785240248136</v>
      </c>
      <c r="M22" s="8">
        <v>2.177681713380568E-3</v>
      </c>
      <c r="N22" s="8">
        <v>4.3884250250287573E-3</v>
      </c>
      <c r="O22" s="8">
        <v>0.10041115257607873</v>
      </c>
      <c r="P22" s="8">
        <v>0.36738037547063201</v>
      </c>
      <c r="Q22" s="8">
        <v>0.52438514377998569</v>
      </c>
      <c r="R22" s="8">
        <v>1.2572214348974574E-3</v>
      </c>
      <c r="S22" s="10">
        <v>4.3914289154681301</v>
      </c>
      <c r="T22" s="8">
        <v>4.2013016453725655E-4</v>
      </c>
      <c r="U22" s="8">
        <v>5.3938329014597049E-3</v>
      </c>
      <c r="V22" s="8">
        <v>0.10414010854123029</v>
      </c>
      <c r="W22" s="8">
        <v>0.38210844630308716</v>
      </c>
      <c r="X22" s="8">
        <v>0.50741099998770156</v>
      </c>
      <c r="Y22" s="8">
        <v>5.2648210198709855E-4</v>
      </c>
      <c r="Z22" s="10">
        <v>4.3997579131823992</v>
      </c>
      <c r="AA22" s="8">
        <v>4.2013016453725655E-4</v>
      </c>
      <c r="AB22" s="8">
        <v>1.3128381301820723E-2</v>
      </c>
      <c r="AC22" s="8">
        <v>0.10446862831480411</v>
      </c>
      <c r="AD22" s="8">
        <v>0.34875006161554573</v>
      </c>
      <c r="AE22" s="8">
        <v>0.53075195955263266</v>
      </c>
      <c r="AF22" s="8">
        <v>2.4808390506620265E-3</v>
      </c>
      <c r="AG22" s="10">
        <v>4.3663996466260011</v>
      </c>
      <c r="AH22" s="8">
        <v>4.2013016453725655E-4</v>
      </c>
      <c r="AI22" s="8">
        <v>3.848286209170717E-3</v>
      </c>
      <c r="AJ22" s="8">
        <v>9.8000683535459571E-2</v>
      </c>
      <c r="AK22" s="8">
        <v>0.42437360701742238</v>
      </c>
      <c r="AL22" s="8">
        <v>0.47335729307341318</v>
      </c>
      <c r="AM22" s="54">
        <v>0</v>
      </c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390</v>
      </c>
      <c r="D23" s="53">
        <v>549174.5754024568</v>
      </c>
      <c r="E23" s="26">
        <v>4.0184524340063028</v>
      </c>
      <c r="F23" s="8">
        <v>1.0279223465320652E-2</v>
      </c>
      <c r="G23" s="8">
        <v>4.3430476859086478E-2</v>
      </c>
      <c r="H23" s="8">
        <v>0.22187745593386515</v>
      </c>
      <c r="I23" s="8">
        <v>0.35958114854302636</v>
      </c>
      <c r="J23" s="8">
        <v>0.35790061882492175</v>
      </c>
      <c r="K23" s="8">
        <v>6.9310763737801869E-3</v>
      </c>
      <c r="L23" s="26">
        <v>4.2900301025614578</v>
      </c>
      <c r="M23" s="54">
        <v>0</v>
      </c>
      <c r="N23" s="8">
        <v>1.3107047483223248E-2</v>
      </c>
      <c r="O23" s="8">
        <v>0.15204566704628389</v>
      </c>
      <c r="P23" s="8">
        <v>0.36532139015173148</v>
      </c>
      <c r="Q23" s="8">
        <v>0.46778493313285374</v>
      </c>
      <c r="R23" s="8">
        <v>1.7409621859081931E-3</v>
      </c>
      <c r="S23" s="26">
        <v>4.2744305801198665</v>
      </c>
      <c r="T23" s="54">
        <v>0</v>
      </c>
      <c r="U23" s="8">
        <v>6.6285688307660936E-3</v>
      </c>
      <c r="V23" s="8">
        <v>0.16940263861537536</v>
      </c>
      <c r="W23" s="8">
        <v>0.36383895130203298</v>
      </c>
      <c r="X23" s="8">
        <v>0.45594073849780564</v>
      </c>
      <c r="Y23" s="8">
        <v>4.189102754020551E-3</v>
      </c>
      <c r="Z23" s="26">
        <v>4.286309288982924</v>
      </c>
      <c r="AA23" s="8">
        <v>4.481835285222383E-3</v>
      </c>
      <c r="AB23" s="8">
        <v>2.0682369472768594E-2</v>
      </c>
      <c r="AC23" s="8">
        <v>0.14455975315148939</v>
      </c>
      <c r="AD23" s="8">
        <v>0.34335424661458847</v>
      </c>
      <c r="AE23" s="8">
        <v>0.48518083329002354</v>
      </c>
      <c r="AF23" s="8">
        <v>1.7409621859081931E-3</v>
      </c>
      <c r="AG23" s="26">
        <v>4.2117390497615874</v>
      </c>
      <c r="AH23" s="8">
        <v>2.3871205717137466E-3</v>
      </c>
      <c r="AI23" s="8">
        <v>8.1652414735616397E-3</v>
      </c>
      <c r="AJ23" s="8">
        <v>0.16956822154211271</v>
      </c>
      <c r="AK23" s="8">
        <v>0.41508030044664657</v>
      </c>
      <c r="AL23" s="8">
        <v>0.40479911596596596</v>
      </c>
      <c r="AM23" s="54">
        <v>0</v>
      </c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455</v>
      </c>
      <c r="D24" s="53">
        <v>624927.59357253974</v>
      </c>
      <c r="E24" s="10">
        <v>4.1127894029067118</v>
      </c>
      <c r="F24" s="54">
        <v>0</v>
      </c>
      <c r="G24" s="8">
        <v>2.7724760815004242E-2</v>
      </c>
      <c r="H24" s="8">
        <v>0.19044948353687982</v>
      </c>
      <c r="I24" s="8">
        <v>0.40604578483979986</v>
      </c>
      <c r="J24" s="8">
        <v>0.35651559007311134</v>
      </c>
      <c r="K24" s="8">
        <v>1.9264380735204176E-2</v>
      </c>
      <c r="L24" s="10">
        <v>4.3231268982863913</v>
      </c>
      <c r="M24" s="54">
        <v>0</v>
      </c>
      <c r="N24" s="8">
        <v>7.9600764772407E-3</v>
      </c>
      <c r="O24" s="8">
        <v>0.12161496727519201</v>
      </c>
      <c r="P24" s="8">
        <v>0.40976293773150119</v>
      </c>
      <c r="Q24" s="8">
        <v>0.46066201851606581</v>
      </c>
      <c r="R24" s="54">
        <v>0</v>
      </c>
      <c r="S24" s="26">
        <v>4.2782099582027868</v>
      </c>
      <c r="T24" s="54">
        <v>0</v>
      </c>
      <c r="U24" s="8">
        <v>3.4710977701946492E-3</v>
      </c>
      <c r="V24" s="8">
        <v>0.16416127073523867</v>
      </c>
      <c r="W24" s="8">
        <v>0.38154217310487581</v>
      </c>
      <c r="X24" s="8">
        <v>0.44873061941475917</v>
      </c>
      <c r="Y24" s="8">
        <v>2.0948389749311995E-3</v>
      </c>
      <c r="Z24" s="10">
        <v>4.3057985545013819</v>
      </c>
      <c r="AA24" s="54">
        <v>0</v>
      </c>
      <c r="AB24" s="8">
        <v>3.1329544840471776E-2</v>
      </c>
      <c r="AC24" s="8">
        <v>0.13110744248174422</v>
      </c>
      <c r="AD24" s="8">
        <v>0.33799792601371093</v>
      </c>
      <c r="AE24" s="8">
        <v>0.49956508666407246</v>
      </c>
      <c r="AF24" s="54">
        <v>0</v>
      </c>
      <c r="AG24" s="10">
        <v>4.2981574695641225</v>
      </c>
      <c r="AH24" s="54">
        <v>0</v>
      </c>
      <c r="AI24" s="8">
        <v>6.828631672613686E-3</v>
      </c>
      <c r="AJ24" s="8">
        <v>0.13555223892468476</v>
      </c>
      <c r="AK24" s="8">
        <v>0.41025215756866695</v>
      </c>
      <c r="AL24" s="8">
        <v>0.44736697183403412</v>
      </c>
      <c r="AM24" s="54">
        <v>0</v>
      </c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417</v>
      </c>
      <c r="D25" s="53">
        <v>688810.09982099745</v>
      </c>
      <c r="E25" s="27">
        <v>4.300221925396241</v>
      </c>
      <c r="F25" s="8">
        <v>6.7245952356120801E-3</v>
      </c>
      <c r="G25" s="8">
        <v>2.200148356450489E-2</v>
      </c>
      <c r="H25" s="8">
        <v>0.1344321897524717</v>
      </c>
      <c r="I25" s="8">
        <v>0.33671379487208275</v>
      </c>
      <c r="J25" s="14">
        <v>0.49827439380535415</v>
      </c>
      <c r="K25" s="8">
        <v>1.8535427699740122E-3</v>
      </c>
      <c r="L25" s="27">
        <v>4.537212812527601</v>
      </c>
      <c r="M25" s="8">
        <v>2.4305581753988406E-3</v>
      </c>
      <c r="N25" s="8">
        <v>1.7329085237786489E-3</v>
      </c>
      <c r="O25" s="8">
        <v>6.3834695025127897E-2</v>
      </c>
      <c r="P25" s="8">
        <v>0.31956788239444894</v>
      </c>
      <c r="Q25" s="14">
        <v>0.61107489328878906</v>
      </c>
      <c r="R25" s="8">
        <v>1.3590625924567972E-3</v>
      </c>
      <c r="S25" s="27">
        <v>4.5015434966082228</v>
      </c>
      <c r="T25" s="54">
        <v>0</v>
      </c>
      <c r="U25" s="8">
        <v>3.5963874085930474E-3</v>
      </c>
      <c r="V25" s="13">
        <v>6.1520856463236837E-2</v>
      </c>
      <c r="W25" s="8">
        <v>0.36394819465179995</v>
      </c>
      <c r="X25" s="8">
        <v>0.56957549888391334</v>
      </c>
      <c r="Y25" s="8">
        <v>1.3590625924567972E-3</v>
      </c>
      <c r="Z25" s="27">
        <v>4.4821793525651961</v>
      </c>
      <c r="AA25" s="8">
        <v>1.8634788848143982E-3</v>
      </c>
      <c r="AB25" s="8">
        <v>1.2527573185495884E-2</v>
      </c>
      <c r="AC25" s="8">
        <v>7.6104648441898473E-2</v>
      </c>
      <c r="AD25" s="8">
        <v>0.31987096478372878</v>
      </c>
      <c r="AE25" s="8">
        <v>0.58827427211160555</v>
      </c>
      <c r="AF25" s="8">
        <v>1.3590625924567972E-3</v>
      </c>
      <c r="AG25" s="27">
        <v>4.4266604904938696</v>
      </c>
      <c r="AH25" s="8">
        <v>1.8634788848143982E-3</v>
      </c>
      <c r="AI25" s="8">
        <v>1.7329085237786489E-3</v>
      </c>
      <c r="AJ25" s="8">
        <v>6.760784598468321E-2</v>
      </c>
      <c r="AK25" s="8">
        <v>0.42547117642616672</v>
      </c>
      <c r="AL25" s="8">
        <v>0.50332459018055653</v>
      </c>
      <c r="AM25" s="54">
        <v>0</v>
      </c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739</v>
      </c>
      <c r="D26" s="53">
        <v>920715.21463895135</v>
      </c>
      <c r="E26" s="10">
        <v>4.0939120410001637</v>
      </c>
      <c r="F26" s="8">
        <v>8.0510572476873155E-3</v>
      </c>
      <c r="G26" s="8">
        <v>1.3883325352254417E-2</v>
      </c>
      <c r="H26" s="8">
        <v>0.22652441121031205</v>
      </c>
      <c r="I26" s="8">
        <v>0.37716647128211034</v>
      </c>
      <c r="J26" s="8">
        <v>0.37214707011025572</v>
      </c>
      <c r="K26" s="8">
        <v>2.2276647973785862E-3</v>
      </c>
      <c r="L26" s="10">
        <v>4.3782880485151656</v>
      </c>
      <c r="M26" s="8">
        <v>3.9634118777309053E-3</v>
      </c>
      <c r="N26" s="8">
        <v>8.47471207593215E-3</v>
      </c>
      <c r="O26" s="8">
        <v>0.12349716129121387</v>
      </c>
      <c r="P26" s="8">
        <v>0.33222673935605407</v>
      </c>
      <c r="Q26" s="8">
        <v>0.52988674090094157</v>
      </c>
      <c r="R26" s="8">
        <v>1.9512344981259711E-3</v>
      </c>
      <c r="S26" s="10">
        <v>4.381341256985201</v>
      </c>
      <c r="T26" s="8">
        <v>1.1218398050142984E-3</v>
      </c>
      <c r="U26" s="8">
        <v>5.4835333586626149E-3</v>
      </c>
      <c r="V26" s="8">
        <v>0.12566000374251823</v>
      </c>
      <c r="W26" s="8">
        <v>0.34640077623371629</v>
      </c>
      <c r="X26" s="8">
        <v>0.52133384686008699</v>
      </c>
      <c r="Y26" s="54">
        <v>0</v>
      </c>
      <c r="Z26" s="10">
        <v>4.3890668720350225</v>
      </c>
      <c r="AA26" s="8">
        <v>2.3674644652417723E-3</v>
      </c>
      <c r="AB26" s="8">
        <v>1.248106604610723E-2</v>
      </c>
      <c r="AC26" s="8">
        <v>0.11689543333968468</v>
      </c>
      <c r="AD26" s="8">
        <v>0.32845029484513566</v>
      </c>
      <c r="AE26" s="8">
        <v>0.53689394890012276</v>
      </c>
      <c r="AF26" s="8">
        <v>2.9117924037060749E-3</v>
      </c>
      <c r="AG26" s="10">
        <v>4.3439736382122147</v>
      </c>
      <c r="AH26" s="8">
        <v>1.1218398050142984E-3</v>
      </c>
      <c r="AI26" s="8">
        <v>5.2086790173897293E-3</v>
      </c>
      <c r="AJ26" s="8">
        <v>0.12663385123029913</v>
      </c>
      <c r="AK26" s="8">
        <v>0.3826452630549555</v>
      </c>
      <c r="AL26" s="8">
        <v>0.48439036689233966</v>
      </c>
      <c r="AM26" s="54">
        <v>0</v>
      </c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537</v>
      </c>
      <c r="D27" s="53">
        <v>738879.61730691639</v>
      </c>
      <c r="E27" s="10">
        <v>4.0860208934998932</v>
      </c>
      <c r="F27" s="8">
        <v>8.9525848857751038E-3</v>
      </c>
      <c r="G27" s="8">
        <v>2.906672337474038E-2</v>
      </c>
      <c r="H27" s="8">
        <v>0.20158419825009016</v>
      </c>
      <c r="I27" s="8">
        <v>0.38780020033260681</v>
      </c>
      <c r="J27" s="8">
        <v>0.37259629315678761</v>
      </c>
      <c r="K27" s="54">
        <v>0</v>
      </c>
      <c r="L27" s="26">
        <v>4.3131232909250237</v>
      </c>
      <c r="M27" s="54">
        <v>0</v>
      </c>
      <c r="N27" s="8">
        <v>5.1790944591790962E-3</v>
      </c>
      <c r="O27" s="8">
        <v>0.12608019930053521</v>
      </c>
      <c r="P27" s="8">
        <v>0.4179842106446654</v>
      </c>
      <c r="Q27" s="8">
        <v>0.4490170037247852</v>
      </c>
      <c r="R27" s="8">
        <v>1.7394918708352552E-3</v>
      </c>
      <c r="S27" s="10">
        <v>4.3115501487978563</v>
      </c>
      <c r="T27" s="54">
        <v>0</v>
      </c>
      <c r="U27" s="8">
        <v>9.5388588361616979E-3</v>
      </c>
      <c r="V27" s="8">
        <v>0.11409156340548966</v>
      </c>
      <c r="W27" s="8">
        <v>0.43045259496303101</v>
      </c>
      <c r="X27" s="8">
        <v>0.44417749092448217</v>
      </c>
      <c r="Y27" s="8">
        <v>1.7394918708352552E-3</v>
      </c>
      <c r="Z27" s="10">
        <v>4.3325234528002143</v>
      </c>
      <c r="AA27" s="54">
        <v>0</v>
      </c>
      <c r="AB27" s="8">
        <v>4.4028907619713762E-3</v>
      </c>
      <c r="AC27" s="8">
        <v>0.12241916996596883</v>
      </c>
      <c r="AD27" s="8">
        <v>0.4063633021778193</v>
      </c>
      <c r="AE27" s="8">
        <v>0.46222086849371552</v>
      </c>
      <c r="AF27" s="8">
        <v>4.5937686005248267E-3</v>
      </c>
      <c r="AG27" s="10">
        <v>4.2822321798007597</v>
      </c>
      <c r="AH27" s="54">
        <v>0</v>
      </c>
      <c r="AI27" s="8">
        <v>4.7724776557521442E-3</v>
      </c>
      <c r="AJ27" s="8">
        <v>0.11158696743044429</v>
      </c>
      <c r="AK27" s="8">
        <v>0.48027645237109284</v>
      </c>
      <c r="AL27" s="8">
        <v>0.40336410254271049</v>
      </c>
      <c r="AM27" s="54">
        <v>0</v>
      </c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295</v>
      </c>
      <c r="D28" s="53">
        <v>293917.21456652723</v>
      </c>
      <c r="E28" s="10">
        <v>4.0504810729315981</v>
      </c>
      <c r="F28" s="54">
        <v>0</v>
      </c>
      <c r="G28" s="8">
        <v>3.3717574511017374E-2</v>
      </c>
      <c r="H28" s="8">
        <v>0.24435674647731442</v>
      </c>
      <c r="I28" s="8">
        <v>0.35965271058072029</v>
      </c>
      <c r="J28" s="8">
        <v>0.36227296843094864</v>
      </c>
      <c r="K28" s="54">
        <v>0</v>
      </c>
      <c r="L28" s="10">
        <v>4.2961715779993384</v>
      </c>
      <c r="M28" s="54">
        <v>0</v>
      </c>
      <c r="N28" s="8">
        <v>1.7001096081211892E-2</v>
      </c>
      <c r="O28" s="8">
        <v>0.13601507862688991</v>
      </c>
      <c r="P28" s="8">
        <v>0.37850078481631383</v>
      </c>
      <c r="Q28" s="8">
        <v>0.46522345104267843</v>
      </c>
      <c r="R28" s="8">
        <v>3.259589432906732E-3</v>
      </c>
      <c r="S28" s="10">
        <v>4.3206585991460367</v>
      </c>
      <c r="T28" s="54">
        <v>0</v>
      </c>
      <c r="U28" s="8">
        <v>1.0901079072638853E-2</v>
      </c>
      <c r="V28" s="8">
        <v>0.13628911418024861</v>
      </c>
      <c r="W28" s="8">
        <v>0.37405993527554832</v>
      </c>
      <c r="X28" s="8">
        <v>0.478749871471565</v>
      </c>
      <c r="Y28" s="54">
        <v>0</v>
      </c>
      <c r="Z28" s="26">
        <v>4.2536086167806442</v>
      </c>
      <c r="AA28" s="8">
        <v>4.0705590516247041E-3</v>
      </c>
      <c r="AB28" s="8">
        <v>2.8284703014582645E-2</v>
      </c>
      <c r="AC28" s="8">
        <v>0.12995080723759639</v>
      </c>
      <c r="AD28" s="8">
        <v>0.37927183277977322</v>
      </c>
      <c r="AE28" s="8">
        <v>0.45027410632532489</v>
      </c>
      <c r="AF28" s="8">
        <v>8.1479915910990571E-3</v>
      </c>
      <c r="AG28" s="26">
        <v>4.2343661276506586</v>
      </c>
      <c r="AH28" s="54">
        <v>0</v>
      </c>
      <c r="AI28" s="8">
        <v>4.3137472303601725E-3</v>
      </c>
      <c r="AJ28" s="8">
        <v>0.14173519669474902</v>
      </c>
      <c r="AK28" s="8">
        <v>0.46922223726876022</v>
      </c>
      <c r="AL28" s="8">
        <v>0.38472881880613147</v>
      </c>
      <c r="AM28" s="54">
        <v>0</v>
      </c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694</v>
      </c>
      <c r="D29" s="53">
        <v>672969.41824745119</v>
      </c>
      <c r="E29" s="26">
        <v>4.0516450598017464</v>
      </c>
      <c r="F29" s="8">
        <v>5.2154619626248568E-3</v>
      </c>
      <c r="G29" s="8">
        <v>2.9767115017420923E-2</v>
      </c>
      <c r="H29" s="8">
        <v>0.23637882552742118</v>
      </c>
      <c r="I29" s="8">
        <v>0.36298150700504661</v>
      </c>
      <c r="J29" s="8">
        <v>0.36307093932019524</v>
      </c>
      <c r="K29" s="8">
        <v>2.5861511672896379E-3</v>
      </c>
      <c r="L29" s="10">
        <v>4.3652892858950834</v>
      </c>
      <c r="M29" s="54">
        <v>0</v>
      </c>
      <c r="N29" s="8">
        <v>2.6529364021829864E-3</v>
      </c>
      <c r="O29" s="8">
        <v>0.11172810558750984</v>
      </c>
      <c r="P29" s="8">
        <v>0.4015604335294119</v>
      </c>
      <c r="Q29" s="8">
        <v>0.48132458576617998</v>
      </c>
      <c r="R29" s="8">
        <v>2.7339387147142149E-3</v>
      </c>
      <c r="S29" s="10">
        <v>4.348492088627407</v>
      </c>
      <c r="T29" s="54">
        <v>0</v>
      </c>
      <c r="U29" s="8">
        <v>3.6851520821070075E-3</v>
      </c>
      <c r="V29" s="8">
        <v>0.11498640618415212</v>
      </c>
      <c r="W29" s="8">
        <v>0.40955256336607931</v>
      </c>
      <c r="X29" s="8">
        <v>0.47035290348782782</v>
      </c>
      <c r="Y29" s="8">
        <v>1.4229748798319922E-3</v>
      </c>
      <c r="Z29" s="10">
        <v>4.3183149297349459</v>
      </c>
      <c r="AA29" s="8">
        <v>1.9511122275794055E-3</v>
      </c>
      <c r="AB29" s="8">
        <v>7.7828678969012136E-3</v>
      </c>
      <c r="AC29" s="8">
        <v>0.15250442825787333</v>
      </c>
      <c r="AD29" s="8">
        <v>0.34068245419133125</v>
      </c>
      <c r="AE29" s="8">
        <v>0.48997804754169122</v>
      </c>
      <c r="AF29" s="8">
        <v>7.1010898846219283E-3</v>
      </c>
      <c r="AG29" s="10">
        <v>4.2918270814875505</v>
      </c>
      <c r="AH29" s="8">
        <v>1.9511122275794055E-3</v>
      </c>
      <c r="AI29" s="8">
        <v>1.13861521827158E-3</v>
      </c>
      <c r="AJ29" s="8">
        <v>0.12561673264430664</v>
      </c>
      <c r="AK29" s="8">
        <v>0.44571915865869849</v>
      </c>
      <c r="AL29" s="8">
        <v>0.42557438125114183</v>
      </c>
      <c r="AM29" s="54">
        <v>0</v>
      </c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847</v>
      </c>
      <c r="D30" s="53">
        <v>1073462.3886559492</v>
      </c>
      <c r="E30" s="10">
        <v>4.1566557869230003</v>
      </c>
      <c r="F30" s="8">
        <v>6.3846837886058442E-3</v>
      </c>
      <c r="G30" s="8">
        <v>2.5133878875867596E-2</v>
      </c>
      <c r="H30" s="8">
        <v>0.18523078511493171</v>
      </c>
      <c r="I30" s="8">
        <v>0.36812710349500521</v>
      </c>
      <c r="J30" s="8">
        <v>0.41059969297256971</v>
      </c>
      <c r="K30" s="8">
        <v>4.5238557530198533E-3</v>
      </c>
      <c r="L30" s="10">
        <v>4.3911160079414531</v>
      </c>
      <c r="M30" s="8">
        <v>2.5171157223926447E-3</v>
      </c>
      <c r="N30" s="8">
        <v>4.6990324611538483E-3</v>
      </c>
      <c r="O30" s="8">
        <v>0.10181351712743342</v>
      </c>
      <c r="P30" s="8">
        <v>0.3803667493383594</v>
      </c>
      <c r="Q30" s="8">
        <v>0.509413460135129</v>
      </c>
      <c r="R30" s="8">
        <v>1.190125215531183E-3</v>
      </c>
      <c r="S30" s="10">
        <v>4.3551610757073602</v>
      </c>
      <c r="T30" s="8">
        <v>9.4971415121972462E-4</v>
      </c>
      <c r="U30" s="8">
        <v>7.1708430798929157E-3</v>
      </c>
      <c r="V30" s="8">
        <v>0.1125414004086716</v>
      </c>
      <c r="W30" s="8">
        <v>0.39288258253628777</v>
      </c>
      <c r="X30" s="8">
        <v>0.4840329089579698</v>
      </c>
      <c r="Y30" s="8">
        <v>2.4225508659576843E-3</v>
      </c>
      <c r="Z30" s="10">
        <v>4.3637989675378197</v>
      </c>
      <c r="AA30" s="8">
        <v>9.4971415121972462E-4</v>
      </c>
      <c r="AB30" s="8">
        <v>1.6592939956193931E-2</v>
      </c>
      <c r="AC30" s="8">
        <v>0.10670503700882941</v>
      </c>
      <c r="AD30" s="8">
        <v>0.36921328197105974</v>
      </c>
      <c r="AE30" s="8">
        <v>0.50653902691269648</v>
      </c>
      <c r="AF30" s="54">
        <v>0</v>
      </c>
      <c r="AG30" s="10">
        <v>4.3463618303858222</v>
      </c>
      <c r="AH30" s="8">
        <v>9.4971415121972462E-4</v>
      </c>
      <c r="AI30" s="8">
        <v>2.2277898951920034E-3</v>
      </c>
      <c r="AJ30" s="8">
        <v>0.11180484893934423</v>
      </c>
      <c r="AK30" s="8">
        <v>0.41954624544503333</v>
      </c>
      <c r="AL30" s="8">
        <v>0.4654714015692103</v>
      </c>
      <c r="AM30" s="54">
        <v>0</v>
      </c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312</v>
      </c>
      <c r="D31" s="53">
        <v>932983.50386947789</v>
      </c>
      <c r="E31" s="10">
        <v>4.2222758423274342</v>
      </c>
      <c r="F31" s="8">
        <v>8.6397963197757041E-3</v>
      </c>
      <c r="G31" s="8">
        <v>1.1177682498872682E-2</v>
      </c>
      <c r="H31" s="8">
        <v>0.15107738118942571</v>
      </c>
      <c r="I31" s="8">
        <v>0.4002175729399246</v>
      </c>
      <c r="J31" s="8">
        <v>0.41955316550814503</v>
      </c>
      <c r="K31" s="8">
        <v>9.3344015438552204E-3</v>
      </c>
      <c r="L31" s="10">
        <v>4.4252670877504192</v>
      </c>
      <c r="M31" s="8">
        <v>2.7060342245293868E-3</v>
      </c>
      <c r="N31" s="8">
        <v>6.5031888510245373E-3</v>
      </c>
      <c r="O31" s="8">
        <v>0.1098574285904156</v>
      </c>
      <c r="P31" s="8">
        <v>0.32468435161755949</v>
      </c>
      <c r="Q31" s="8">
        <v>0.55624899671647021</v>
      </c>
      <c r="R31" s="54">
        <v>0</v>
      </c>
      <c r="S31" s="10">
        <v>4.4164795921008846</v>
      </c>
      <c r="T31" s="54">
        <v>0</v>
      </c>
      <c r="U31" s="8">
        <v>3.6730488350684314E-3</v>
      </c>
      <c r="V31" s="8">
        <v>0.11476358196147282</v>
      </c>
      <c r="W31" s="8">
        <v>0.34297409747096247</v>
      </c>
      <c r="X31" s="8">
        <v>0.53858927173249549</v>
      </c>
      <c r="Y31" s="54">
        <v>0</v>
      </c>
      <c r="Z31" s="27">
        <v>4.4743437473530996</v>
      </c>
      <c r="AA31" s="54">
        <v>0</v>
      </c>
      <c r="AB31" s="8">
        <v>1.2795654947641304E-2</v>
      </c>
      <c r="AC31" s="8">
        <v>8.394935926871043E-2</v>
      </c>
      <c r="AD31" s="8">
        <v>0.31937056926655155</v>
      </c>
      <c r="AE31" s="8">
        <v>0.58388441651709599</v>
      </c>
      <c r="AF31" s="54">
        <v>0</v>
      </c>
      <c r="AG31" s="10">
        <v>4.3915003315692944</v>
      </c>
      <c r="AH31" s="54">
        <v>0</v>
      </c>
      <c r="AI31" s="8">
        <v>9.8575247279594491E-3</v>
      </c>
      <c r="AJ31" s="8">
        <v>9.1122122477796857E-2</v>
      </c>
      <c r="AK31" s="8">
        <v>0.39668284929123593</v>
      </c>
      <c r="AL31" s="8">
        <v>0.50233750350300654</v>
      </c>
      <c r="AM31" s="54">
        <v>0</v>
      </c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1738</v>
      </c>
      <c r="D32" s="53">
        <v>2425801.2704435717</v>
      </c>
      <c r="E32" s="10">
        <v>4.14940704747079</v>
      </c>
      <c r="F32" s="8">
        <v>7.1563091522552583E-3</v>
      </c>
      <c r="G32" s="8">
        <v>2.116380243015261E-2</v>
      </c>
      <c r="H32" s="8">
        <v>0.18795389101055973</v>
      </c>
      <c r="I32" s="8">
        <v>0.37789353559175093</v>
      </c>
      <c r="J32" s="8">
        <v>0.40033630645334795</v>
      </c>
      <c r="K32" s="8">
        <v>5.4961553619358346E-3</v>
      </c>
      <c r="L32" s="10">
        <v>4.4039271760300771</v>
      </c>
      <c r="M32" s="8">
        <v>2.1824799477545825E-3</v>
      </c>
      <c r="N32" s="8">
        <v>6.6537334355319744E-3</v>
      </c>
      <c r="O32" s="8">
        <v>9.8993207945269834E-2</v>
      </c>
      <c r="P32" s="8">
        <v>0.36872714303744986</v>
      </c>
      <c r="Q32" s="8">
        <v>0.52232252403150514</v>
      </c>
      <c r="R32" s="8">
        <v>1.1209116024906813E-3</v>
      </c>
      <c r="S32" s="10">
        <v>4.3771400010468273</v>
      </c>
      <c r="T32" s="8">
        <v>4.2105586593092515E-4</v>
      </c>
      <c r="U32" s="8">
        <v>6.2753494770369407E-3</v>
      </c>
      <c r="V32" s="8">
        <v>0.11249182586230401</v>
      </c>
      <c r="W32" s="8">
        <v>0.37712405549354922</v>
      </c>
      <c r="X32" s="8">
        <v>0.50329915111932122</v>
      </c>
      <c r="Y32" s="8">
        <v>3.8856218185994015E-4</v>
      </c>
      <c r="Z32" s="10">
        <v>4.3915133058604114</v>
      </c>
      <c r="AA32" s="8">
        <v>1.4213485266554415E-3</v>
      </c>
      <c r="AB32" s="8">
        <v>1.1068456466387705E-2</v>
      </c>
      <c r="AC32" s="8">
        <v>0.1066851629610366</v>
      </c>
      <c r="AD32" s="8">
        <v>0.35481791929829709</v>
      </c>
      <c r="AE32" s="8">
        <v>0.52369369254140419</v>
      </c>
      <c r="AF32" s="8">
        <v>2.3134202062208343E-3</v>
      </c>
      <c r="AG32" s="10">
        <v>4.3594409373952319</v>
      </c>
      <c r="AH32" s="8">
        <v>9.5383296196186319E-4</v>
      </c>
      <c r="AI32" s="8">
        <v>3.8186913618235068E-3</v>
      </c>
      <c r="AJ32" s="8">
        <v>9.936715853907703E-2</v>
      </c>
      <c r="AK32" s="8">
        <v>0.42655333959328778</v>
      </c>
      <c r="AL32" s="8">
        <v>0.4693069775438522</v>
      </c>
      <c r="AM32" s="54">
        <v>0</v>
      </c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410</v>
      </c>
      <c r="D33" s="53">
        <v>547531.25489582447</v>
      </c>
      <c r="E33" s="10">
        <v>4.1211769869515837</v>
      </c>
      <c r="F33" s="8">
        <v>2.2345741764514047E-3</v>
      </c>
      <c r="G33" s="8">
        <v>2.8331053075874215E-2</v>
      </c>
      <c r="H33" s="8">
        <v>0.20552265224823565</v>
      </c>
      <c r="I33" s="8">
        <v>0.37035811122905221</v>
      </c>
      <c r="J33" s="8">
        <v>0.38958450361694319</v>
      </c>
      <c r="K33" s="8">
        <v>3.9691056534435299E-3</v>
      </c>
      <c r="L33" s="10">
        <v>4.314451177808845</v>
      </c>
      <c r="M33" s="54">
        <v>0</v>
      </c>
      <c r="N33" s="8">
        <v>2.9712692626734953E-3</v>
      </c>
      <c r="O33" s="8">
        <v>0.15783193010935059</v>
      </c>
      <c r="P33" s="8">
        <v>0.35936628280517668</v>
      </c>
      <c r="Q33" s="8">
        <v>0.47748951550858026</v>
      </c>
      <c r="R33" s="8">
        <v>2.3410023142193194E-3</v>
      </c>
      <c r="S33" s="10">
        <v>4.3391820146595119</v>
      </c>
      <c r="T33" s="54">
        <v>0</v>
      </c>
      <c r="U33" s="8">
        <v>2.7054529884288853E-3</v>
      </c>
      <c r="V33" s="8">
        <v>0.13171038810281666</v>
      </c>
      <c r="W33" s="8">
        <v>0.3861319133615933</v>
      </c>
      <c r="X33" s="8">
        <v>0.47468703503862708</v>
      </c>
      <c r="Y33" s="8">
        <v>4.7652105085343958E-3</v>
      </c>
      <c r="Z33" s="10">
        <v>4.3239194201548754</v>
      </c>
      <c r="AA33" s="54">
        <v>0</v>
      </c>
      <c r="AB33" s="8">
        <v>2.9747840807957185E-2</v>
      </c>
      <c r="AC33" s="8">
        <v>0.13433368136757248</v>
      </c>
      <c r="AD33" s="8">
        <v>0.31648558731617549</v>
      </c>
      <c r="AE33" s="8">
        <v>0.51694190434460874</v>
      </c>
      <c r="AF33" s="8">
        <v>2.4909861636864443E-3</v>
      </c>
      <c r="AG33" s="26">
        <v>4.2441248402343765</v>
      </c>
      <c r="AH33" s="54">
        <v>0</v>
      </c>
      <c r="AI33" s="8">
        <v>8.2543442197923339E-3</v>
      </c>
      <c r="AJ33" s="8">
        <v>0.16280592435385013</v>
      </c>
      <c r="AK33" s="8">
        <v>0.4055002783985388</v>
      </c>
      <c r="AL33" s="8">
        <v>0.42343945302781888</v>
      </c>
      <c r="AM33" s="54">
        <v>0</v>
      </c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491</v>
      </c>
      <c r="D34" s="53">
        <v>647278.47631004383</v>
      </c>
      <c r="E34" s="10">
        <v>4.0700661120416717</v>
      </c>
      <c r="F34" s="8">
        <v>4.5268983275152152E-3</v>
      </c>
      <c r="G34" s="8">
        <v>3.9513846226425099E-2</v>
      </c>
      <c r="H34" s="8">
        <v>0.20542707646485442</v>
      </c>
      <c r="I34" s="8">
        <v>0.38051149275992269</v>
      </c>
      <c r="J34" s="8">
        <v>0.36795698007591909</v>
      </c>
      <c r="K34" s="8">
        <v>2.063706145362281E-3</v>
      </c>
      <c r="L34" s="10">
        <v>4.3649268842554472</v>
      </c>
      <c r="M34" s="54">
        <v>0</v>
      </c>
      <c r="N34" s="8">
        <v>3.5963654584754384E-3</v>
      </c>
      <c r="O34" s="8">
        <v>0.12378264330633623</v>
      </c>
      <c r="P34" s="8">
        <v>0.37671873275645046</v>
      </c>
      <c r="Q34" s="8">
        <v>0.49590225847873737</v>
      </c>
      <c r="R34" s="54">
        <v>0</v>
      </c>
      <c r="S34" s="10">
        <v>4.348030101739961</v>
      </c>
      <c r="T34" s="54">
        <v>0</v>
      </c>
      <c r="U34" s="8">
        <v>4.4628094773322777E-3</v>
      </c>
      <c r="V34" s="8">
        <v>0.13369321020478966</v>
      </c>
      <c r="W34" s="8">
        <v>0.37119504941846043</v>
      </c>
      <c r="X34" s="8">
        <v>0.49064893089941669</v>
      </c>
      <c r="Y34" s="54">
        <v>0</v>
      </c>
      <c r="Z34" s="10">
        <v>4.3271003720731303</v>
      </c>
      <c r="AA34" s="8">
        <v>1.7657791727138134E-3</v>
      </c>
      <c r="AB34" s="8">
        <v>1.8533890781845013E-2</v>
      </c>
      <c r="AC34" s="8">
        <v>0.12920762899946259</v>
      </c>
      <c r="AD34" s="8">
        <v>0.35181958089155074</v>
      </c>
      <c r="AE34" s="8">
        <v>0.49867312015442705</v>
      </c>
      <c r="AF34" s="54">
        <v>0</v>
      </c>
      <c r="AG34" s="10">
        <v>4.3081247099564077</v>
      </c>
      <c r="AH34" s="54">
        <v>0</v>
      </c>
      <c r="AI34" s="54">
        <v>0</v>
      </c>
      <c r="AJ34" s="8">
        <v>0.12900520918718589</v>
      </c>
      <c r="AK34" s="8">
        <v>0.43386487166921689</v>
      </c>
      <c r="AL34" s="8">
        <v>0.43712991914359622</v>
      </c>
      <c r="AM34" s="54">
        <v>0</v>
      </c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412</v>
      </c>
      <c r="D35" s="53">
        <v>551926.01496003359</v>
      </c>
      <c r="E35" s="10">
        <v>4.1326350130903826</v>
      </c>
      <c r="F35" s="8">
        <v>2.3265687536048961E-3</v>
      </c>
      <c r="G35" s="8">
        <v>1.4452247422021553E-2</v>
      </c>
      <c r="H35" s="8">
        <v>0.2099863775935939</v>
      </c>
      <c r="I35" s="8">
        <v>0.38983708950566337</v>
      </c>
      <c r="J35" s="8">
        <v>0.37775750180970008</v>
      </c>
      <c r="K35" s="8">
        <v>5.6402149154164537E-3</v>
      </c>
      <c r="L35" s="10">
        <v>4.3813573222922306</v>
      </c>
      <c r="M35" s="54">
        <v>0</v>
      </c>
      <c r="N35" s="8">
        <v>5.345206750896626E-3</v>
      </c>
      <c r="O35" s="8">
        <v>0.10931193523163404</v>
      </c>
      <c r="P35" s="8">
        <v>0.38154636272272036</v>
      </c>
      <c r="Q35" s="8">
        <v>0.49985751022808955</v>
      </c>
      <c r="R35" s="8">
        <v>3.9389850666599769E-3</v>
      </c>
      <c r="S35" s="10">
        <v>4.3274999169513064</v>
      </c>
      <c r="T35" s="54">
        <v>0</v>
      </c>
      <c r="U35" s="8">
        <v>6.1512012593938651E-3</v>
      </c>
      <c r="V35" s="8">
        <v>0.1205178914616455</v>
      </c>
      <c r="W35" s="8">
        <v>0.41146115861255567</v>
      </c>
      <c r="X35" s="8">
        <v>0.4595656036205929</v>
      </c>
      <c r="Y35" s="8">
        <v>2.3041450458126142E-3</v>
      </c>
      <c r="Z35" s="10">
        <v>4.3560329600740015</v>
      </c>
      <c r="AA35" s="8">
        <v>2.3265687536048961E-3</v>
      </c>
      <c r="AB35" s="8">
        <v>2.0388430413451668E-2</v>
      </c>
      <c r="AC35" s="8">
        <v>0.11401923427783087</v>
      </c>
      <c r="AD35" s="8">
        <v>0.34188922811256928</v>
      </c>
      <c r="AE35" s="8">
        <v>0.51583622848599098</v>
      </c>
      <c r="AF35" s="8">
        <v>5.5403099565529464E-3</v>
      </c>
      <c r="AG35" s="10">
        <v>4.3222464833051468</v>
      </c>
      <c r="AH35" s="8">
        <v>2.3265687536048961E-3</v>
      </c>
      <c r="AI35" s="8">
        <v>2.1635505811918821E-3</v>
      </c>
      <c r="AJ35" s="8">
        <v>0.11664868422400954</v>
      </c>
      <c r="AK35" s="8">
        <v>0.42865922148883295</v>
      </c>
      <c r="AL35" s="8">
        <v>0.45020197495236114</v>
      </c>
      <c r="AM35" s="54">
        <v>0</v>
      </c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564</v>
      </c>
      <c r="D36" s="53">
        <v>771678.61728428048</v>
      </c>
      <c r="E36" s="27">
        <v>4.234303059342138</v>
      </c>
      <c r="F36" s="8">
        <v>2.1480360705021457E-3</v>
      </c>
      <c r="G36" s="8">
        <v>1.2628780343105725E-2</v>
      </c>
      <c r="H36" s="8">
        <v>0.18463367446143628</v>
      </c>
      <c r="I36" s="8">
        <v>0.3440910144415501</v>
      </c>
      <c r="J36" s="8">
        <v>0.4488452161198549</v>
      </c>
      <c r="K36" s="8">
        <v>7.6532785635486543E-3</v>
      </c>
      <c r="L36" s="10">
        <v>4.4238917025444309</v>
      </c>
      <c r="M36" s="8">
        <v>5.4447558340495229E-3</v>
      </c>
      <c r="N36" s="8">
        <v>3.1108888667581171E-3</v>
      </c>
      <c r="O36" s="8">
        <v>8.511818195614447E-2</v>
      </c>
      <c r="P36" s="8">
        <v>0.37343079767248177</v>
      </c>
      <c r="Q36" s="8">
        <v>0.53058774368506256</v>
      </c>
      <c r="R36" s="8">
        <v>2.3076319855012731E-3</v>
      </c>
      <c r="S36" s="10">
        <v>4.4191446594671264</v>
      </c>
      <c r="T36" s="54">
        <v>0</v>
      </c>
      <c r="U36" s="8">
        <v>5.5640054383262368E-3</v>
      </c>
      <c r="V36" s="8">
        <v>9.0765786765738821E-2</v>
      </c>
      <c r="W36" s="8">
        <v>0.38095304458023088</v>
      </c>
      <c r="X36" s="8">
        <v>0.51982710438513779</v>
      </c>
      <c r="Y36" s="8">
        <v>2.8900588305637441E-3</v>
      </c>
      <c r="Z36" s="10">
        <v>4.4210837004470909</v>
      </c>
      <c r="AA36" s="54">
        <v>0</v>
      </c>
      <c r="AB36" s="8">
        <v>1.3386977196864061E-2</v>
      </c>
      <c r="AC36" s="8">
        <v>9.5067816160248272E-2</v>
      </c>
      <c r="AD36" s="8">
        <v>0.34646470648277505</v>
      </c>
      <c r="AE36" s="8">
        <v>0.54135797730023039</v>
      </c>
      <c r="AF36" s="8">
        <v>3.7225228598800975E-3</v>
      </c>
      <c r="AG36" s="10">
        <v>4.3780472250066174</v>
      </c>
      <c r="AH36" s="54">
        <v>0</v>
      </c>
      <c r="AI36" s="8">
        <v>7.1547757190106916E-3</v>
      </c>
      <c r="AJ36" s="8">
        <v>9.1838830246716185E-2</v>
      </c>
      <c r="AK36" s="8">
        <v>0.4168107873429206</v>
      </c>
      <c r="AL36" s="8">
        <v>0.48419560669135026</v>
      </c>
      <c r="AM36" s="54">
        <v>0</v>
      </c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681</v>
      </c>
      <c r="D37" s="53">
        <v>1002449.4167850468</v>
      </c>
      <c r="E37" s="10">
        <v>4.1277110519180997</v>
      </c>
      <c r="F37" s="8">
        <v>1.2823909044359731E-2</v>
      </c>
      <c r="G37" s="8">
        <v>2.3748998560781453E-2</v>
      </c>
      <c r="H37" s="8">
        <v>0.17659041537135076</v>
      </c>
      <c r="I37" s="8">
        <v>0.39212653776560968</v>
      </c>
      <c r="J37" s="8">
        <v>0.389621289142842</v>
      </c>
      <c r="K37" s="8">
        <v>5.0888501150568744E-3</v>
      </c>
      <c r="L37" s="10">
        <v>4.3767545283912117</v>
      </c>
      <c r="M37" s="8">
        <v>1.0316916967187345E-3</v>
      </c>
      <c r="N37" s="8">
        <v>1.0146010873861135E-2</v>
      </c>
      <c r="O37" s="8">
        <v>0.12061449747034696</v>
      </c>
      <c r="P37" s="8">
        <v>0.34745167725963383</v>
      </c>
      <c r="Q37" s="8">
        <v>0.52075612269943994</v>
      </c>
      <c r="R37" s="54">
        <v>0</v>
      </c>
      <c r="S37" s="10">
        <v>4.369750722265394</v>
      </c>
      <c r="T37" s="8">
        <v>1.0316916967187345E-3</v>
      </c>
      <c r="U37" s="8">
        <v>6.1132091130600089E-3</v>
      </c>
      <c r="V37" s="8">
        <v>0.12206970102958296</v>
      </c>
      <c r="W37" s="8">
        <v>0.36364348154938581</v>
      </c>
      <c r="X37" s="8">
        <v>0.50714191661125285</v>
      </c>
      <c r="Y37" s="54">
        <v>0</v>
      </c>
      <c r="Z37" s="10">
        <v>4.392509900822418</v>
      </c>
      <c r="AA37" s="8">
        <v>1.0316916967187345E-3</v>
      </c>
      <c r="AB37" s="8">
        <v>9.4740486708105223E-3</v>
      </c>
      <c r="AC37" s="8">
        <v>0.11243693369531411</v>
      </c>
      <c r="AD37" s="8">
        <v>0.34946911061725339</v>
      </c>
      <c r="AE37" s="8">
        <v>0.52660349413482477</v>
      </c>
      <c r="AF37" s="8">
        <v>9.8472118507883489E-4</v>
      </c>
      <c r="AG37" s="10">
        <v>4.3351677063126441</v>
      </c>
      <c r="AH37" s="8">
        <v>1.0316916967187345E-3</v>
      </c>
      <c r="AI37" s="8">
        <v>7.0299468592174919E-3</v>
      </c>
      <c r="AJ37" s="8">
        <v>0.11144571019099531</v>
      </c>
      <c r="AK37" s="8">
        <v>0.41672426594084089</v>
      </c>
      <c r="AL37" s="8">
        <v>0.46376838531222797</v>
      </c>
      <c r="AM37" s="54">
        <v>0</v>
      </c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173</v>
      </c>
      <c r="D38" s="53">
        <v>219035.52962988074</v>
      </c>
      <c r="E38" s="26">
        <v>3.9525867302678153</v>
      </c>
      <c r="F38" s="54">
        <v>0</v>
      </c>
      <c r="G38" s="8">
        <v>6.8329750334266096E-2</v>
      </c>
      <c r="H38" s="8">
        <v>0.25265266099764594</v>
      </c>
      <c r="I38" s="8">
        <v>0.33711869673409484</v>
      </c>
      <c r="J38" s="8">
        <v>0.34189889193399398</v>
      </c>
      <c r="K38" s="54">
        <v>0</v>
      </c>
      <c r="L38" s="26">
        <v>4.261407773737993</v>
      </c>
      <c r="M38" s="54">
        <v>0</v>
      </c>
      <c r="N38" s="8">
        <v>6.4409663247022401E-3</v>
      </c>
      <c r="O38" s="8">
        <v>0.17693841668961127</v>
      </c>
      <c r="P38" s="8">
        <v>0.36539249390868028</v>
      </c>
      <c r="Q38" s="8">
        <v>0.45122812307700677</v>
      </c>
      <c r="R38" s="54">
        <v>0</v>
      </c>
      <c r="S38" s="10">
        <v>4.3312305899425745</v>
      </c>
      <c r="T38" s="54">
        <v>0</v>
      </c>
      <c r="U38" s="8">
        <v>1.330973845474292E-2</v>
      </c>
      <c r="V38" s="8">
        <v>0.14730588489751226</v>
      </c>
      <c r="W38" s="8">
        <v>0.33422842489817384</v>
      </c>
      <c r="X38" s="8">
        <v>0.50515595174957162</v>
      </c>
      <c r="Y38" s="54">
        <v>0</v>
      </c>
      <c r="Z38" s="10">
        <v>4.2788917588187196</v>
      </c>
      <c r="AA38" s="54">
        <v>0</v>
      </c>
      <c r="AB38" s="8">
        <v>1.1933186328784373E-2</v>
      </c>
      <c r="AC38" s="8">
        <v>0.16895248983942479</v>
      </c>
      <c r="AD38" s="8">
        <v>0.34740370251607239</v>
      </c>
      <c r="AE38" s="8">
        <v>0.47171062131571906</v>
      </c>
      <c r="AF38" s="54">
        <v>0</v>
      </c>
      <c r="AG38" s="10">
        <v>4.2323368433205095</v>
      </c>
      <c r="AH38" s="54">
        <v>0</v>
      </c>
      <c r="AI38" s="54">
        <v>0</v>
      </c>
      <c r="AJ38" s="8">
        <v>0.18032447595272796</v>
      </c>
      <c r="AK38" s="8">
        <v>0.40701420477403699</v>
      </c>
      <c r="AL38" s="8">
        <v>0.41266131927323602</v>
      </c>
      <c r="AM38" s="54">
        <v>0</v>
      </c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193</v>
      </c>
      <c r="D39" s="53">
        <v>260694.52065059752</v>
      </c>
      <c r="E39" s="10">
        <v>4.1253960853259004</v>
      </c>
      <c r="F39" s="8">
        <v>1.1180071492774092E-2</v>
      </c>
      <c r="G39" s="8">
        <v>4.1003414058707978E-2</v>
      </c>
      <c r="H39" s="8">
        <v>0.16842799081845403</v>
      </c>
      <c r="I39" s="8">
        <v>0.3655597841588209</v>
      </c>
      <c r="J39" s="8">
        <v>0.40873200864674225</v>
      </c>
      <c r="K39" s="8">
        <v>5.0967308245007184E-3</v>
      </c>
      <c r="L39" s="10">
        <v>4.4142581294463303</v>
      </c>
      <c r="M39" s="54">
        <v>0</v>
      </c>
      <c r="N39" s="8">
        <v>3.5481736286536027E-3</v>
      </c>
      <c r="O39" s="8">
        <v>0.1224021575965529</v>
      </c>
      <c r="P39" s="8">
        <v>0.33029303447460306</v>
      </c>
      <c r="Q39" s="8">
        <v>0.54375663430019061</v>
      </c>
      <c r="R39" s="54">
        <v>0</v>
      </c>
      <c r="S39" s="10">
        <v>4.3857472914717137</v>
      </c>
      <c r="T39" s="54">
        <v>0</v>
      </c>
      <c r="U39" s="54">
        <v>0</v>
      </c>
      <c r="V39" s="8">
        <v>0.1164295352020206</v>
      </c>
      <c r="W39" s="8">
        <v>0.38139363812424576</v>
      </c>
      <c r="X39" s="8">
        <v>0.50217682667373376</v>
      </c>
      <c r="Y39" s="54">
        <v>0</v>
      </c>
      <c r="Z39" s="10">
        <v>4.3357408588626472</v>
      </c>
      <c r="AA39" s="8">
        <v>4.360941192648328E-3</v>
      </c>
      <c r="AB39" s="8">
        <v>2.3843395505973756E-2</v>
      </c>
      <c r="AC39" s="8">
        <v>0.11402698028528398</v>
      </c>
      <c r="AD39" s="8">
        <v>0.34723122927826722</v>
      </c>
      <c r="AE39" s="8">
        <v>0.51053745373782689</v>
      </c>
      <c r="AF39" s="54">
        <v>0</v>
      </c>
      <c r="AG39" s="10">
        <v>4.3921860241619237</v>
      </c>
      <c r="AH39" s="54">
        <v>0</v>
      </c>
      <c r="AI39" s="54">
        <v>0</v>
      </c>
      <c r="AJ39" s="8">
        <v>9.5913102597239702E-2</v>
      </c>
      <c r="AK39" s="8">
        <v>0.41598777064359482</v>
      </c>
      <c r="AL39" s="8">
        <v>0.48809912675916528</v>
      </c>
      <c r="AM39" s="54">
        <v>0</v>
      </c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129</v>
      </c>
      <c r="D40" s="53">
        <v>171970.35031937849</v>
      </c>
      <c r="E40" s="10">
        <v>4.1306241671137851</v>
      </c>
      <c r="F40" s="54">
        <v>0</v>
      </c>
      <c r="G40" s="54">
        <v>0</v>
      </c>
      <c r="H40" s="8">
        <v>0.20413826048823419</v>
      </c>
      <c r="I40" s="8">
        <v>0.46109931190974796</v>
      </c>
      <c r="J40" s="8">
        <v>0.33476242760201819</v>
      </c>
      <c r="K40" s="54">
        <v>0</v>
      </c>
      <c r="L40" s="10">
        <v>4.4158593020541286</v>
      </c>
      <c r="M40" s="54">
        <v>0</v>
      </c>
      <c r="N40" s="54">
        <v>0</v>
      </c>
      <c r="O40" s="8">
        <v>6.3281472539956418E-2</v>
      </c>
      <c r="P40" s="8">
        <v>0.45757775286596053</v>
      </c>
      <c r="Q40" s="8">
        <v>0.47914077459408344</v>
      </c>
      <c r="R40" s="54">
        <v>0</v>
      </c>
      <c r="S40" s="10">
        <v>4.3156832086477337</v>
      </c>
      <c r="T40" s="54">
        <v>0</v>
      </c>
      <c r="U40" s="54">
        <v>0</v>
      </c>
      <c r="V40" s="8">
        <v>0.13912251475329873</v>
      </c>
      <c r="W40" s="8">
        <v>0.40607176184566979</v>
      </c>
      <c r="X40" s="8">
        <v>0.45480572340103192</v>
      </c>
      <c r="Y40" s="54">
        <v>0</v>
      </c>
      <c r="Z40" s="10">
        <v>4.3715468937446875</v>
      </c>
      <c r="AA40" s="54">
        <v>0</v>
      </c>
      <c r="AB40" s="8">
        <v>1.8264761310360998E-2</v>
      </c>
      <c r="AC40" s="8">
        <v>9.8794866299972348E-2</v>
      </c>
      <c r="AD40" s="8">
        <v>0.37606908972428604</v>
      </c>
      <c r="AE40" s="8">
        <v>0.50687128266538095</v>
      </c>
      <c r="AF40" s="54">
        <v>0</v>
      </c>
      <c r="AG40" s="10">
        <v>4.2731436176341333</v>
      </c>
      <c r="AH40" s="54">
        <v>0</v>
      </c>
      <c r="AI40" s="54">
        <v>0</v>
      </c>
      <c r="AJ40" s="8">
        <v>0.11874231592093409</v>
      </c>
      <c r="AK40" s="8">
        <v>0.48937175052399939</v>
      </c>
      <c r="AL40" s="8">
        <v>0.39188593355506712</v>
      </c>
      <c r="AM40" s="54">
        <v>0</v>
      </c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197</v>
      </c>
      <c r="D41" s="53">
        <v>262822.94330970926</v>
      </c>
      <c r="E41" s="10">
        <v>4.0962473019061791</v>
      </c>
      <c r="F41" s="8">
        <v>4.9445489828719158E-3</v>
      </c>
      <c r="G41" s="8">
        <v>1.7177568450693962E-2</v>
      </c>
      <c r="H41" s="8">
        <v>0.205990078952036</v>
      </c>
      <c r="I41" s="8">
        <v>0.42046163890617516</v>
      </c>
      <c r="J41" s="8">
        <v>0.35142616470822302</v>
      </c>
      <c r="K41" s="54">
        <v>0</v>
      </c>
      <c r="L41" s="10">
        <v>4.3359459411535646</v>
      </c>
      <c r="M41" s="54">
        <v>0</v>
      </c>
      <c r="N41" s="8">
        <v>4.5980939996071949E-3</v>
      </c>
      <c r="O41" s="8">
        <v>0.11814709875790004</v>
      </c>
      <c r="P41" s="8">
        <v>0.4084065551615681</v>
      </c>
      <c r="Q41" s="8">
        <v>0.460476909272025</v>
      </c>
      <c r="R41" s="8">
        <v>8.3713428088997722E-3</v>
      </c>
      <c r="S41" s="26">
        <v>4.2422699845949898</v>
      </c>
      <c r="T41" s="54">
        <v>0</v>
      </c>
      <c r="U41" s="8">
        <v>9.5426429824791124E-3</v>
      </c>
      <c r="V41" s="8">
        <v>0.16024119344455776</v>
      </c>
      <c r="W41" s="8">
        <v>0.40490917682555438</v>
      </c>
      <c r="X41" s="8">
        <v>0.42041009383375233</v>
      </c>
      <c r="Y41" s="8">
        <v>4.8968929136563597E-3</v>
      </c>
      <c r="Z41" s="10">
        <v>4.3550104475863698</v>
      </c>
      <c r="AA41" s="8">
        <v>4.9445489828719158E-3</v>
      </c>
      <c r="AB41" s="8">
        <v>8.8395714504353757E-3</v>
      </c>
      <c r="AC41" s="8">
        <v>0.11725099054379003</v>
      </c>
      <c r="AD41" s="8">
        <v>0.35659618992674624</v>
      </c>
      <c r="AE41" s="8">
        <v>0.5005941345499666</v>
      </c>
      <c r="AF41" s="8">
        <v>1.1774564546189721E-2</v>
      </c>
      <c r="AG41" s="10">
        <v>4.2439974937666793</v>
      </c>
      <c r="AH41" s="8">
        <v>4.9445489828719158E-3</v>
      </c>
      <c r="AI41" s="8">
        <v>4.5980939996071949E-3</v>
      </c>
      <c r="AJ41" s="8">
        <v>0.13162910294957705</v>
      </c>
      <c r="AK41" s="8">
        <v>0.45917182240385884</v>
      </c>
      <c r="AL41" s="8">
        <v>0.3996564316640851</v>
      </c>
      <c r="AM41" s="54">
        <v>0</v>
      </c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211</v>
      </c>
      <c r="D42" s="53">
        <v>284681.14736051147</v>
      </c>
      <c r="E42" s="10">
        <v>4.1689612900291451</v>
      </c>
      <c r="F42" s="54">
        <v>0</v>
      </c>
      <c r="G42" s="8">
        <v>1.2225117434648431E-2</v>
      </c>
      <c r="H42" s="8">
        <v>0.21253861910224192</v>
      </c>
      <c r="I42" s="8">
        <v>0.36029001872363692</v>
      </c>
      <c r="J42" s="8">
        <v>0.40412111634189868</v>
      </c>
      <c r="K42" s="8">
        <v>1.0825128397573552E-2</v>
      </c>
      <c r="L42" s="10">
        <v>4.4248031517653885</v>
      </c>
      <c r="M42" s="54">
        <v>0</v>
      </c>
      <c r="N42" s="8">
        <v>6.1064759181154102E-3</v>
      </c>
      <c r="O42" s="8">
        <v>9.8645900199389805E-2</v>
      </c>
      <c r="P42" s="8">
        <v>0.35958562008148381</v>
      </c>
      <c r="Q42" s="8">
        <v>0.53566200380101026</v>
      </c>
      <c r="R42" s="54">
        <v>0</v>
      </c>
      <c r="S42" s="10">
        <v>4.4015418073076029</v>
      </c>
      <c r="T42" s="54">
        <v>0</v>
      </c>
      <c r="U42" s="8">
        <v>3.1880744585642013E-3</v>
      </c>
      <c r="V42" s="8">
        <v>8.6596335316818304E-2</v>
      </c>
      <c r="W42" s="8">
        <v>0.41570129868306682</v>
      </c>
      <c r="X42" s="8">
        <v>0.49451429154154991</v>
      </c>
      <c r="Y42" s="54">
        <v>0</v>
      </c>
      <c r="Z42" s="10">
        <v>4.3591779577363301</v>
      </c>
      <c r="AA42" s="54">
        <v>0</v>
      </c>
      <c r="AB42" s="8">
        <v>3.1148175256456648E-2</v>
      </c>
      <c r="AC42" s="8">
        <v>0.11294724639874268</v>
      </c>
      <c r="AD42" s="8">
        <v>0.32148302369681708</v>
      </c>
      <c r="AE42" s="8">
        <v>0.53442155464798302</v>
      </c>
      <c r="AF42" s="54">
        <v>0</v>
      </c>
      <c r="AG42" s="10">
        <v>4.3947333325653357</v>
      </c>
      <c r="AH42" s="54">
        <v>0</v>
      </c>
      <c r="AI42" s="54">
        <v>0</v>
      </c>
      <c r="AJ42" s="8">
        <v>0.10055180632724396</v>
      </c>
      <c r="AK42" s="8">
        <v>0.40416305478017656</v>
      </c>
      <c r="AL42" s="8">
        <v>0.49528513889257864</v>
      </c>
      <c r="AM42" s="54">
        <v>0</v>
      </c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236</v>
      </c>
      <c r="D43" s="53">
        <v>333509.32116919779</v>
      </c>
      <c r="E43" s="27">
        <v>4.2594746711697917</v>
      </c>
      <c r="F43" s="54">
        <v>0</v>
      </c>
      <c r="G43" s="8">
        <v>1.9162800642301022E-2</v>
      </c>
      <c r="H43" s="8">
        <v>0.14871889909132313</v>
      </c>
      <c r="I43" s="8">
        <v>0.37883488270248722</v>
      </c>
      <c r="J43" s="8">
        <v>0.44414902910366449</v>
      </c>
      <c r="K43" s="8">
        <v>9.13438846022545E-3</v>
      </c>
      <c r="L43" s="10">
        <v>4.4692768621923022</v>
      </c>
      <c r="M43" s="54">
        <v>0</v>
      </c>
      <c r="N43" s="54">
        <v>0</v>
      </c>
      <c r="O43" s="8">
        <v>6.953523445875387E-2</v>
      </c>
      <c r="P43" s="8">
        <v>0.39019424852515949</v>
      </c>
      <c r="Q43" s="8">
        <v>0.53752252986207993</v>
      </c>
      <c r="R43" s="8">
        <v>2.7479871540078671E-3</v>
      </c>
      <c r="S43" s="10">
        <v>4.4127496564196536</v>
      </c>
      <c r="T43" s="54">
        <v>0</v>
      </c>
      <c r="U43" s="8">
        <v>6.7207635102931353E-3</v>
      </c>
      <c r="V43" s="8">
        <v>9.1841184114375488E-2</v>
      </c>
      <c r="W43" s="8">
        <v>0.3795226645944737</v>
      </c>
      <c r="X43" s="8">
        <v>0.515303181813351</v>
      </c>
      <c r="Y43" s="8">
        <v>6.6122059675077271E-3</v>
      </c>
      <c r="Z43" s="10">
        <v>4.4189767736473771</v>
      </c>
      <c r="AA43" s="54">
        <v>0</v>
      </c>
      <c r="AB43" s="8">
        <v>1.4179861161133966E-2</v>
      </c>
      <c r="AC43" s="8">
        <v>6.5060767886254617E-2</v>
      </c>
      <c r="AD43" s="8">
        <v>0.40341364148220393</v>
      </c>
      <c r="AE43" s="8">
        <v>0.50882891742216307</v>
      </c>
      <c r="AF43" s="8">
        <v>8.5168120482453317E-3</v>
      </c>
      <c r="AG43" s="10">
        <v>4.3666068419375312</v>
      </c>
      <c r="AH43" s="54">
        <v>0</v>
      </c>
      <c r="AI43" s="8">
        <v>1.2596350982366772E-2</v>
      </c>
      <c r="AJ43" s="8">
        <v>8.6268069689306504E-2</v>
      </c>
      <c r="AK43" s="8">
        <v>0.42306796573675565</v>
      </c>
      <c r="AL43" s="8">
        <v>0.47806761359157224</v>
      </c>
      <c r="AM43" s="54">
        <v>0</v>
      </c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197</v>
      </c>
      <c r="D44" s="53">
        <v>265759.42605665297</v>
      </c>
      <c r="E44" s="10">
        <v>4.1743743407369003</v>
      </c>
      <c r="F44" s="8">
        <v>6.2468718645577155E-3</v>
      </c>
      <c r="G44" s="8">
        <v>8.5024354536246162E-3</v>
      </c>
      <c r="H44" s="8">
        <v>0.23081179472061331</v>
      </c>
      <c r="I44" s="8">
        <v>0.30995865166209485</v>
      </c>
      <c r="J44" s="8">
        <v>0.44018214303540854</v>
      </c>
      <c r="K44" s="8">
        <v>4.2981032637006743E-3</v>
      </c>
      <c r="L44" s="10">
        <v>4.4059800201396406</v>
      </c>
      <c r="M44" s="8">
        <v>6.2468718645577155E-3</v>
      </c>
      <c r="N44" s="8">
        <v>3.0267608991320465E-3</v>
      </c>
      <c r="O44" s="8">
        <v>0.11936801507340046</v>
      </c>
      <c r="P44" s="8">
        <v>0.32121617955793097</v>
      </c>
      <c r="Q44" s="8">
        <v>0.55014217260497844</v>
      </c>
      <c r="R44" s="54">
        <v>0</v>
      </c>
      <c r="S44" s="10">
        <v>4.4207924088622903</v>
      </c>
      <c r="T44" s="54">
        <v>0</v>
      </c>
      <c r="U44" s="8">
        <v>7.638325463887553E-3</v>
      </c>
      <c r="V44" s="8">
        <v>0.11410670593267697</v>
      </c>
      <c r="W44" s="8">
        <v>0.32807920288069359</v>
      </c>
      <c r="X44" s="8">
        <v>0.55017576572274152</v>
      </c>
      <c r="Y44" s="54">
        <v>0</v>
      </c>
      <c r="Z44" s="10">
        <v>4.3934166360347451</v>
      </c>
      <c r="AA44" s="54">
        <v>0</v>
      </c>
      <c r="AB44" s="8">
        <v>2.0907627710587285E-2</v>
      </c>
      <c r="AC44" s="8">
        <v>0.11473358298507995</v>
      </c>
      <c r="AD44" s="8">
        <v>0.31439331486333638</v>
      </c>
      <c r="AE44" s="8">
        <v>0.54996547444099608</v>
      </c>
      <c r="AF44" s="54">
        <v>0</v>
      </c>
      <c r="AG44" s="10">
        <v>4.3889688486490268</v>
      </c>
      <c r="AH44" s="54">
        <v>0</v>
      </c>
      <c r="AI44" s="8">
        <v>4.7960819727055166E-3</v>
      </c>
      <c r="AJ44" s="8">
        <v>9.6671151484270398E-2</v>
      </c>
      <c r="AK44" s="8">
        <v>0.40330060246431643</v>
      </c>
      <c r="AL44" s="8">
        <v>0.49523216407870735</v>
      </c>
      <c r="AM44" s="54">
        <v>0</v>
      </c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263</v>
      </c>
      <c r="D45" s="53">
        <v>339759.62800482818</v>
      </c>
      <c r="E45" s="10">
        <v>4.1446977927106996</v>
      </c>
      <c r="F45" s="8">
        <v>4.2284933507693917E-3</v>
      </c>
      <c r="G45" s="8">
        <v>1.48370826569947E-2</v>
      </c>
      <c r="H45" s="8">
        <v>0.20191874865206683</v>
      </c>
      <c r="I45" s="8">
        <v>0.38575494193990673</v>
      </c>
      <c r="J45" s="8">
        <v>0.38825133831781772</v>
      </c>
      <c r="K45" s="8">
        <v>5.0093950824446985E-3</v>
      </c>
      <c r="L45" s="10">
        <v>4.3623017402171227</v>
      </c>
      <c r="M45" s="8">
        <v>7.5654651465726632E-3</v>
      </c>
      <c r="N45" s="8">
        <v>4.7505918502941946E-3</v>
      </c>
      <c r="O45" s="8">
        <v>8.658410424252061E-2</v>
      </c>
      <c r="P45" s="8">
        <v>0.41839707785488012</v>
      </c>
      <c r="Q45" s="8">
        <v>0.48016341368164739</v>
      </c>
      <c r="R45" s="8">
        <v>2.5393472240852794E-3</v>
      </c>
      <c r="S45" s="10">
        <v>4.3583517476317608</v>
      </c>
      <c r="T45" s="54">
        <v>0</v>
      </c>
      <c r="U45" s="8">
        <v>4.2284933507693917E-3</v>
      </c>
      <c r="V45" s="8">
        <v>8.7373597653515878E-2</v>
      </c>
      <c r="W45" s="8">
        <v>0.4542155770088987</v>
      </c>
      <c r="X45" s="8">
        <v>0.45418233198681635</v>
      </c>
      <c r="Y45" s="54">
        <v>0</v>
      </c>
      <c r="Z45" s="10">
        <v>4.4003949340128097</v>
      </c>
      <c r="AA45" s="54">
        <v>0</v>
      </c>
      <c r="AB45" s="54">
        <v>0</v>
      </c>
      <c r="AC45" s="8">
        <v>0.12613333194831111</v>
      </c>
      <c r="AD45" s="8">
        <v>0.34733840209056965</v>
      </c>
      <c r="AE45" s="8">
        <v>0.52652826596111924</v>
      </c>
      <c r="AF45" s="54">
        <v>0</v>
      </c>
      <c r="AG45" s="10">
        <v>4.3090628339865313</v>
      </c>
      <c r="AH45" s="54">
        <v>0</v>
      </c>
      <c r="AI45" s="8">
        <v>2.2055066027652473E-3</v>
      </c>
      <c r="AJ45" s="8">
        <v>0.10417290485853953</v>
      </c>
      <c r="AK45" s="8">
        <v>0.47597483648809413</v>
      </c>
      <c r="AL45" s="8">
        <v>0.4176467520506012</v>
      </c>
      <c r="AM45" s="54">
        <v>0</v>
      </c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277</v>
      </c>
      <c r="D46" s="53">
        <v>379713.2391101126</v>
      </c>
      <c r="E46" s="10">
        <v>4.1049702212049297</v>
      </c>
      <c r="F46" s="8">
        <v>1.7073240912391843E-2</v>
      </c>
      <c r="G46" s="8">
        <v>1.6705771478029114E-2</v>
      </c>
      <c r="H46" s="8">
        <v>0.17125274825935669</v>
      </c>
      <c r="I46" s="8">
        <v>0.4314602360072548</v>
      </c>
      <c r="J46" s="8">
        <v>0.36054299787798788</v>
      </c>
      <c r="K46" s="8">
        <v>2.9650054649787956E-3</v>
      </c>
      <c r="L46" s="10">
        <v>4.3818589334571625</v>
      </c>
      <c r="M46" s="8">
        <v>2.7669495945511703E-3</v>
      </c>
      <c r="N46" s="8">
        <v>2.2882254475246411E-3</v>
      </c>
      <c r="O46" s="8">
        <v>0.12240536870202132</v>
      </c>
      <c r="P46" s="8">
        <v>0.35539785441801447</v>
      </c>
      <c r="Q46" s="8">
        <v>0.51714160183788738</v>
      </c>
      <c r="R46" s="54">
        <v>0</v>
      </c>
      <c r="S46" s="10">
        <v>4.3854971366257693</v>
      </c>
      <c r="T46" s="8">
        <v>2.7669495945511703E-3</v>
      </c>
      <c r="U46" s="8">
        <v>2.9650054649787956E-3</v>
      </c>
      <c r="V46" s="8">
        <v>0.10882281134966901</v>
      </c>
      <c r="W46" s="8">
        <v>0.37689442590175321</v>
      </c>
      <c r="X46" s="8">
        <v>0.50855080768904692</v>
      </c>
      <c r="Y46" s="54">
        <v>0</v>
      </c>
      <c r="Z46" s="10">
        <v>4.3160932802378333</v>
      </c>
      <c r="AA46" s="8">
        <v>2.7669495945511703E-3</v>
      </c>
      <c r="AB46" s="8">
        <v>2.1675279253394221E-2</v>
      </c>
      <c r="AC46" s="8">
        <v>0.12102564261479654</v>
      </c>
      <c r="AD46" s="8">
        <v>0.36395561658210002</v>
      </c>
      <c r="AE46" s="8">
        <v>0.48793553510861903</v>
      </c>
      <c r="AF46" s="8">
        <v>2.6409768465381427E-3</v>
      </c>
      <c r="AG46" s="10">
        <v>4.3100913467783153</v>
      </c>
      <c r="AH46" s="8">
        <v>2.7669495945511703E-3</v>
      </c>
      <c r="AI46" s="8">
        <v>7.297726762234686E-3</v>
      </c>
      <c r="AJ46" s="8">
        <v>0.12479345922849774</v>
      </c>
      <c r="AK46" s="8">
        <v>0.40736075609978056</v>
      </c>
      <c r="AL46" s="8">
        <v>0.45778110831493507</v>
      </c>
      <c r="AM46" s="54">
        <v>0</v>
      </c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272</v>
      </c>
      <c r="D47" s="53">
        <v>455386.41972853395</v>
      </c>
      <c r="E47" s="10">
        <v>4.1909916467907697</v>
      </c>
      <c r="F47" s="8">
        <v>1.0974320941163473E-2</v>
      </c>
      <c r="G47" s="8">
        <v>2.9534235276188096E-2</v>
      </c>
      <c r="H47" s="8">
        <v>0.16450025496136689</v>
      </c>
      <c r="I47" s="8">
        <v>0.34043108333117822</v>
      </c>
      <c r="J47" s="8">
        <v>0.44581264282914451</v>
      </c>
      <c r="K47" s="8">
        <v>8.7474626609590437E-3</v>
      </c>
      <c r="L47" s="10">
        <v>4.377679583219507</v>
      </c>
      <c r="M47" s="54">
        <v>0</v>
      </c>
      <c r="N47" s="8">
        <v>2.0407288673393524E-2</v>
      </c>
      <c r="O47" s="8">
        <v>0.12278109539631878</v>
      </c>
      <c r="P47" s="8">
        <v>0.31553635996767215</v>
      </c>
      <c r="Q47" s="8">
        <v>0.54127525596261539</v>
      </c>
      <c r="R47" s="54">
        <v>0</v>
      </c>
      <c r="S47" s="10">
        <v>4.3881864703997202</v>
      </c>
      <c r="T47" s="54">
        <v>0</v>
      </c>
      <c r="U47" s="8">
        <v>7.7894910923631613E-3</v>
      </c>
      <c r="V47" s="8">
        <v>0.1325084888084419</v>
      </c>
      <c r="W47" s="8">
        <v>0.32342807870630275</v>
      </c>
      <c r="X47" s="8">
        <v>0.53627394139289231</v>
      </c>
      <c r="Y47" s="54">
        <v>0</v>
      </c>
      <c r="Z47" s="27">
        <v>4.477980754356734</v>
      </c>
      <c r="AA47" s="54">
        <v>0</v>
      </c>
      <c r="AB47" s="8">
        <v>3.0572010751968898E-3</v>
      </c>
      <c r="AC47" s="8">
        <v>9.9450990103262957E-2</v>
      </c>
      <c r="AD47" s="8">
        <v>0.31394566221114711</v>
      </c>
      <c r="AE47" s="8">
        <v>0.58354614661039306</v>
      </c>
      <c r="AF47" s="54">
        <v>0</v>
      </c>
      <c r="AG47" s="10">
        <v>4.3940205883242855</v>
      </c>
      <c r="AH47" s="54">
        <v>0</v>
      </c>
      <c r="AI47" s="8">
        <v>7.7894910923631613E-3</v>
      </c>
      <c r="AJ47" s="8">
        <v>9.9902370452877753E-2</v>
      </c>
      <c r="AK47" s="8">
        <v>0.38280619749286787</v>
      </c>
      <c r="AL47" s="8">
        <v>0.50950194096189139</v>
      </c>
      <c r="AM47" s="54">
        <v>0</v>
      </c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549</v>
      </c>
      <c r="D48" s="53">
        <v>745695.93452591205</v>
      </c>
      <c r="E48" s="10">
        <v>4.0850651476583018</v>
      </c>
      <c r="F48" s="8">
        <v>8.128174069012728E-3</v>
      </c>
      <c r="G48" s="8">
        <v>2.4522904290132687E-2</v>
      </c>
      <c r="H48" s="8">
        <v>0.20532648157605052</v>
      </c>
      <c r="I48" s="8">
        <v>0.393598198839266</v>
      </c>
      <c r="J48" s="8">
        <v>0.36339406755568154</v>
      </c>
      <c r="K48" s="8">
        <v>5.0301736698553697E-3</v>
      </c>
      <c r="L48" s="26">
        <v>4.2655003223303574</v>
      </c>
      <c r="M48" s="54">
        <v>0</v>
      </c>
      <c r="N48" s="8">
        <v>6.7288661333218015E-3</v>
      </c>
      <c r="O48" s="14">
        <v>0.17095382796081832</v>
      </c>
      <c r="P48" s="8">
        <v>0.37061442542330669</v>
      </c>
      <c r="Q48" s="8">
        <v>0.44926448877295178</v>
      </c>
      <c r="R48" s="8">
        <v>2.4383917096003627E-3</v>
      </c>
      <c r="S48" s="26">
        <v>4.254781456976434</v>
      </c>
      <c r="T48" s="54">
        <v>0</v>
      </c>
      <c r="U48" s="8">
        <v>4.2373702534058604E-3</v>
      </c>
      <c r="V48" s="8">
        <v>0.15668581396954598</v>
      </c>
      <c r="W48" s="8">
        <v>0.41690795161118044</v>
      </c>
      <c r="X48" s="8">
        <v>0.41918067669533315</v>
      </c>
      <c r="Y48" s="8">
        <v>2.9881874705326968E-3</v>
      </c>
      <c r="Z48" s="10">
        <v>4.3262345070480412</v>
      </c>
      <c r="AA48" s="8">
        <v>1.494210247108273E-3</v>
      </c>
      <c r="AB48" s="8">
        <v>2.0572718324810235E-2</v>
      </c>
      <c r="AC48" s="8">
        <v>0.12156681671424208</v>
      </c>
      <c r="AD48" s="8">
        <v>0.35757649014040604</v>
      </c>
      <c r="AE48" s="8">
        <v>0.49083392017908539</v>
      </c>
      <c r="AF48" s="8">
        <v>7.9558443943466492E-3</v>
      </c>
      <c r="AG48" s="10">
        <v>4.2875696834553425</v>
      </c>
      <c r="AH48" s="54">
        <v>0</v>
      </c>
      <c r="AI48" s="8">
        <v>3.0350373744063826E-3</v>
      </c>
      <c r="AJ48" s="8">
        <v>0.12161564830799255</v>
      </c>
      <c r="AK48" s="8">
        <v>0.46009390780545023</v>
      </c>
      <c r="AL48" s="8">
        <v>0.41525540651214937</v>
      </c>
      <c r="AM48" s="54">
        <v>0</v>
      </c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1599</v>
      </c>
      <c r="D49" s="53">
        <v>2227636.5908134873</v>
      </c>
      <c r="E49" s="10">
        <v>4.1644923420513544</v>
      </c>
      <c r="F49" s="8">
        <v>5.6073901510195505E-3</v>
      </c>
      <c r="G49" s="8">
        <v>2.1782346904103859E-2</v>
      </c>
      <c r="H49" s="8">
        <v>0.18633662314962662</v>
      </c>
      <c r="I49" s="8">
        <v>0.37064737581064455</v>
      </c>
      <c r="J49" s="8">
        <v>0.41034751581228568</v>
      </c>
      <c r="K49" s="8">
        <v>5.2787481723228303E-3</v>
      </c>
      <c r="L49" s="10">
        <v>4.4292514170357666</v>
      </c>
      <c r="M49" s="8">
        <v>2.3917409670399948E-3</v>
      </c>
      <c r="N49" s="8">
        <v>5.7183933871824385E-3</v>
      </c>
      <c r="O49" s="8">
        <v>8.8852321298621681E-2</v>
      </c>
      <c r="P49" s="8">
        <v>0.36576786585780596</v>
      </c>
      <c r="Q49" s="8">
        <v>0.53629914523528111</v>
      </c>
      <c r="R49" s="8">
        <v>9.7053325407193188E-4</v>
      </c>
      <c r="S49" s="10">
        <v>4.4096572768414362</v>
      </c>
      <c r="T49" s="8">
        <v>4.614276364809633E-4</v>
      </c>
      <c r="U49" s="8">
        <v>6.0923679144539947E-3</v>
      </c>
      <c r="V49" s="8">
        <v>0.1020854133656611</v>
      </c>
      <c r="W49" s="8">
        <v>0.3657077261195989</v>
      </c>
      <c r="X49" s="8">
        <v>0.52507483132938959</v>
      </c>
      <c r="Y49" s="8">
        <v>5.7823363441901444E-4</v>
      </c>
      <c r="Z49" s="10">
        <v>4.3970664087143998</v>
      </c>
      <c r="AA49" s="8">
        <v>1.0452885824606996E-3</v>
      </c>
      <c r="AB49" s="8">
        <v>1.2423445769302459E-2</v>
      </c>
      <c r="AC49" s="8">
        <v>0.10841172561723099</v>
      </c>
      <c r="AD49" s="8">
        <v>0.34440386198979422</v>
      </c>
      <c r="AE49" s="8">
        <v>0.5332931001200798</v>
      </c>
      <c r="AF49" s="8">
        <v>4.2257792113510563E-4</v>
      </c>
      <c r="AG49" s="10">
        <v>4.3556011238809589</v>
      </c>
      <c r="AH49" s="8">
        <v>1.0452885824606996E-3</v>
      </c>
      <c r="AI49" s="8">
        <v>5.1830121526434715E-3</v>
      </c>
      <c r="AJ49" s="8">
        <v>0.10740802884041187</v>
      </c>
      <c r="AK49" s="8">
        <v>0.40985262765045599</v>
      </c>
      <c r="AL49" s="8">
        <v>0.476511042774031</v>
      </c>
      <c r="AM49" s="54">
        <v>0</v>
      </c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243</v>
      </c>
      <c r="D50" s="53">
        <v>297301.75696425443</v>
      </c>
      <c r="E50" s="26">
        <v>3.9760640903302686</v>
      </c>
      <c r="F50" s="8">
        <v>1.2935148847472506E-2</v>
      </c>
      <c r="G50" s="8">
        <v>2.2083691100732071E-2</v>
      </c>
      <c r="H50" s="8">
        <v>0.27475310623674787</v>
      </c>
      <c r="I50" s="8">
        <v>0.3564380285041498</v>
      </c>
      <c r="J50" s="8">
        <v>0.3337900253108983</v>
      </c>
      <c r="K50" s="54">
        <v>0</v>
      </c>
      <c r="L50" s="26">
        <v>4.2052721612579909</v>
      </c>
      <c r="M50" s="54">
        <v>0</v>
      </c>
      <c r="N50" s="8">
        <v>6.2748099182710305E-3</v>
      </c>
      <c r="O50" s="14">
        <v>0.19128855045263154</v>
      </c>
      <c r="P50" s="8">
        <v>0.38857822551384863</v>
      </c>
      <c r="Q50" s="8">
        <v>0.40788393790260941</v>
      </c>
      <c r="R50" s="8">
        <v>5.9744762126400361E-3</v>
      </c>
      <c r="S50" s="26">
        <v>4.2716034009522987</v>
      </c>
      <c r="T50" s="54">
        <v>0</v>
      </c>
      <c r="U50" s="54">
        <v>0</v>
      </c>
      <c r="V50" s="8">
        <v>0.15606229645185563</v>
      </c>
      <c r="W50" s="8">
        <v>0.41093899964379477</v>
      </c>
      <c r="X50" s="8">
        <v>0.42567713416175457</v>
      </c>
      <c r="Y50" s="8">
        <v>7.3215697425958537E-3</v>
      </c>
      <c r="Z50" s="10">
        <v>4.3589618329110449</v>
      </c>
      <c r="AA50" s="8">
        <v>3.6610703452131022E-3</v>
      </c>
      <c r="AB50" s="8">
        <v>1.4434672361111839E-2</v>
      </c>
      <c r="AC50" s="8">
        <v>0.11162583377862235</v>
      </c>
      <c r="AD50" s="8">
        <v>0.35117248728065209</v>
      </c>
      <c r="AE50" s="8">
        <v>0.50558768688237843</v>
      </c>
      <c r="AF50" s="8">
        <v>1.3518249352023009E-2</v>
      </c>
      <c r="AG50" s="26">
        <v>4.2148464149171492</v>
      </c>
      <c r="AH50" s="54">
        <v>0</v>
      </c>
      <c r="AI50" s="8">
        <v>2.434738254092609E-3</v>
      </c>
      <c r="AJ50" s="8">
        <v>0.14832272982124736</v>
      </c>
      <c r="AK50" s="8">
        <v>0.48120391067807783</v>
      </c>
      <c r="AL50" s="8">
        <v>0.36803862124658288</v>
      </c>
      <c r="AM50" s="54">
        <v>0</v>
      </c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1905</v>
      </c>
      <c r="D51" s="53">
        <v>2676030.768375149</v>
      </c>
      <c r="E51" s="10">
        <v>4.1638835084444707</v>
      </c>
      <c r="F51" s="8">
        <v>5.4734421006298849E-3</v>
      </c>
      <c r="G51" s="8">
        <v>2.2528454968038712E-2</v>
      </c>
      <c r="H51" s="8">
        <v>0.18146360688607857</v>
      </c>
      <c r="I51" s="8">
        <v>0.3788422795357323</v>
      </c>
      <c r="J51" s="8">
        <v>0.40587022281585611</v>
      </c>
      <c r="K51" s="8">
        <v>5.8219936936665505E-3</v>
      </c>
      <c r="L51" s="10">
        <v>4.4085739313565142</v>
      </c>
      <c r="M51" s="8">
        <v>1.9882436535920991E-3</v>
      </c>
      <c r="N51" s="8">
        <v>5.9416868816780689E-3</v>
      </c>
      <c r="O51" s="8">
        <v>0.10033758644015198</v>
      </c>
      <c r="P51" s="8">
        <v>0.36449569795882075</v>
      </c>
      <c r="Q51" s="8">
        <v>0.5264299850779669</v>
      </c>
      <c r="R51" s="8">
        <v>8.0679998779162906E-4</v>
      </c>
      <c r="S51" s="10">
        <v>4.3815729001191022</v>
      </c>
      <c r="T51" s="8">
        <v>3.8358274682257268E-4</v>
      </c>
      <c r="U51" s="8">
        <v>6.2723725836276471E-3</v>
      </c>
      <c r="V51" s="8">
        <v>0.11136927961385563</v>
      </c>
      <c r="W51" s="8">
        <v>0.37503982448757162</v>
      </c>
      <c r="X51" s="8">
        <v>0.50645425751349182</v>
      </c>
      <c r="Y51" s="8">
        <v>4.806830546327614E-4</v>
      </c>
      <c r="Z51" s="10">
        <v>4.3813937489780148</v>
      </c>
      <c r="AA51" s="8">
        <v>8.6894376058701942E-4</v>
      </c>
      <c r="AB51" s="8">
        <v>1.4512328768981923E-2</v>
      </c>
      <c r="AC51" s="8">
        <v>0.11178752398058629</v>
      </c>
      <c r="AD51" s="8">
        <v>0.34737114724546186</v>
      </c>
      <c r="AE51" s="8">
        <v>0.5244136806783718</v>
      </c>
      <c r="AF51" s="8">
        <v>1.046375566012239E-3</v>
      </c>
      <c r="AG51" s="10">
        <v>4.3525841200318069</v>
      </c>
      <c r="AH51" s="8">
        <v>8.6894376058701942E-4</v>
      </c>
      <c r="AI51" s="8">
        <v>4.8904745844055228E-3</v>
      </c>
      <c r="AJ51" s="8">
        <v>0.10669797078387919</v>
      </c>
      <c r="AK51" s="8">
        <v>0.4158727396048652</v>
      </c>
      <c r="AL51" s="8">
        <v>0.47166987126626464</v>
      </c>
      <c r="AM51" s="54">
        <v>0</v>
      </c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10" t="s">
        <v>484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8" t="s">
        <v>484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8" t="s">
        <v>484</v>
      </c>
      <c r="T52" s="54">
        <v>0</v>
      </c>
      <c r="U52" s="54">
        <v>0</v>
      </c>
      <c r="V52" s="54">
        <v>0</v>
      </c>
      <c r="W52" s="54">
        <v>0</v>
      </c>
      <c r="X52" s="8">
        <v>0</v>
      </c>
      <c r="Y52" s="54">
        <v>0</v>
      </c>
      <c r="Z52" s="8" t="s">
        <v>484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8" t="s">
        <v>484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2148</v>
      </c>
      <c r="D53" s="53">
        <v>2973332.5253393985</v>
      </c>
      <c r="E53" s="10">
        <v>4.1442080661376375</v>
      </c>
      <c r="F53" s="8">
        <v>6.2510332284168709E-3</v>
      </c>
      <c r="G53" s="8">
        <v>2.2482105727990601E-2</v>
      </c>
      <c r="H53" s="8">
        <v>0.19118538897587523</v>
      </c>
      <c r="I53" s="8">
        <v>0.37650751251554032</v>
      </c>
      <c r="J53" s="8">
        <v>0.39835868102379762</v>
      </c>
      <c r="K53" s="8">
        <v>5.2152785283804603E-3</v>
      </c>
      <c r="L53" s="10">
        <v>4.387485878676749</v>
      </c>
      <c r="M53" s="8">
        <v>1.7810470057787531E-3</v>
      </c>
      <c r="N53" s="8">
        <v>5.9764019309964719E-3</v>
      </c>
      <c r="O53" s="8">
        <v>0.10981566767266669</v>
      </c>
      <c r="P53" s="8">
        <v>0.36700535967520997</v>
      </c>
      <c r="Q53" s="8">
        <v>0.51407619557038686</v>
      </c>
      <c r="R53" s="8">
        <v>1.3453281449613307E-3</v>
      </c>
      <c r="S53" s="10">
        <v>4.3701831911717717</v>
      </c>
      <c r="T53" s="8">
        <v>3.4360924601089713E-4</v>
      </c>
      <c r="U53" s="8">
        <v>5.6187230317651209E-3</v>
      </c>
      <c r="V53" s="8">
        <v>0.11602677883572843</v>
      </c>
      <c r="W53" s="8">
        <v>0.37878090960970695</v>
      </c>
      <c r="X53" s="8">
        <v>0.49803640130746291</v>
      </c>
      <c r="Y53" s="8">
        <v>1.1935779693259862E-3</v>
      </c>
      <c r="Z53" s="10">
        <v>4.3790822769958595</v>
      </c>
      <c r="AA53" s="8">
        <v>1.1599137669842999E-3</v>
      </c>
      <c r="AB53" s="8">
        <v>1.4504236125324867E-2</v>
      </c>
      <c r="AC53" s="8">
        <v>0.11177067410015493</v>
      </c>
      <c r="AD53" s="8">
        <v>0.34776728828736403</v>
      </c>
      <c r="AE53" s="8">
        <v>0.52245180704219019</v>
      </c>
      <c r="AF53" s="8">
        <v>2.3460806779807271E-3</v>
      </c>
      <c r="AG53" s="10">
        <v>4.3382303507009148</v>
      </c>
      <c r="AH53" s="8">
        <v>7.7839035481772328E-4</v>
      </c>
      <c r="AI53" s="8">
        <v>4.6345601070048202E-3</v>
      </c>
      <c r="AJ53" s="8">
        <v>0.11103572411858692</v>
      </c>
      <c r="AK53" s="8">
        <v>0.42268095932161515</v>
      </c>
      <c r="AL53" s="8">
        <v>0.46087036609797594</v>
      </c>
      <c r="AM53" s="54">
        <v>0</v>
      </c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2003</v>
      </c>
      <c r="D54" s="53">
        <v>2761764.0394247952</v>
      </c>
      <c r="E54" s="10">
        <v>4.1531910223538349</v>
      </c>
      <c r="F54" s="8">
        <v>5.8098474782379153E-3</v>
      </c>
      <c r="G54" s="8">
        <v>2.1354166798439361E-2</v>
      </c>
      <c r="H54" s="8">
        <v>0.1870987127505839</v>
      </c>
      <c r="I54" s="8">
        <v>0.38054107096326006</v>
      </c>
      <c r="J54" s="8">
        <v>0.39956495458608043</v>
      </c>
      <c r="K54" s="8">
        <v>5.6312474233995357E-3</v>
      </c>
      <c r="L54" s="10">
        <v>4.3839984103998333</v>
      </c>
      <c r="M54" s="8">
        <v>1.923102727431818E-3</v>
      </c>
      <c r="N54" s="8">
        <v>5.4264042784826928E-3</v>
      </c>
      <c r="O54" s="8">
        <v>0.11099041993314</v>
      </c>
      <c r="P54" s="8">
        <v>0.36915430293802814</v>
      </c>
      <c r="Q54" s="8">
        <v>0.51105313904890859</v>
      </c>
      <c r="R54" s="8">
        <v>1.4526310740095728E-3</v>
      </c>
      <c r="S54" s="10">
        <v>4.3715556919384921</v>
      </c>
      <c r="T54" s="8">
        <v>3.7101540612366794E-4</v>
      </c>
      <c r="U54" s="8">
        <v>5.6303055122185084E-3</v>
      </c>
      <c r="V54" s="8">
        <v>0.11464401041979155</v>
      </c>
      <c r="W54" s="8">
        <v>0.37997138426802102</v>
      </c>
      <c r="X54" s="8">
        <v>0.49809450703942187</v>
      </c>
      <c r="Y54" s="8">
        <v>1.2887773544245653E-3</v>
      </c>
      <c r="Z54" s="10">
        <v>4.3819138874562968</v>
      </c>
      <c r="AA54" s="8">
        <v>1.2524281064091789E-3</v>
      </c>
      <c r="AB54" s="8">
        <v>1.4754410061485085E-2</v>
      </c>
      <c r="AC54" s="8">
        <v>0.11030007743267342</v>
      </c>
      <c r="AD54" s="8">
        <v>0.34664727728895106</v>
      </c>
      <c r="AE54" s="8">
        <v>0.52451260381154452</v>
      </c>
      <c r="AF54" s="8">
        <v>2.5332032989365625E-3</v>
      </c>
      <c r="AG54" s="10">
        <v>4.3433181261200549</v>
      </c>
      <c r="AH54" s="8">
        <v>8.4047451274429561E-4</v>
      </c>
      <c r="AI54" s="8">
        <v>4.0975319397307374E-3</v>
      </c>
      <c r="AJ54" s="8">
        <v>0.10975148333260804</v>
      </c>
      <c r="AK54" s="8">
        <v>0.42152441334456453</v>
      </c>
      <c r="AL54" s="8">
        <v>0.46378609687035327</v>
      </c>
      <c r="AM54" s="54">
        <v>0</v>
      </c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145</v>
      </c>
      <c r="D55" s="53">
        <v>211568.48591460721</v>
      </c>
      <c r="E55" s="10">
        <v>4.0322169940400361</v>
      </c>
      <c r="F55" s="8">
        <v>1.1782472231398611E-2</v>
      </c>
      <c r="G55" s="8">
        <v>3.6623825820651046E-2</v>
      </c>
      <c r="H55" s="8">
        <v>0.2424227651965834</v>
      </c>
      <c r="I55" s="8">
        <v>0.32593610917925064</v>
      </c>
      <c r="J55" s="8">
        <v>0.38323482757211624</v>
      </c>
      <c r="K55" s="54">
        <v>0</v>
      </c>
      <c r="L55" s="10">
        <v>4.4311470706902236</v>
      </c>
      <c r="M55" s="54">
        <v>0</v>
      </c>
      <c r="N55" s="8">
        <v>1.2872088080037107E-2</v>
      </c>
      <c r="O55" s="8">
        <v>9.5087017733752721E-2</v>
      </c>
      <c r="P55" s="8">
        <v>0.34006262960215999</v>
      </c>
      <c r="Q55" s="8">
        <v>0.55197826458404953</v>
      </c>
      <c r="R55" s="54">
        <v>0</v>
      </c>
      <c r="S55" s="10">
        <v>4.3529974139898577</v>
      </c>
      <c r="T55" s="54">
        <v>0</v>
      </c>
      <c r="U55" s="8">
        <v>5.4735057755297186E-3</v>
      </c>
      <c r="V55" s="8">
        <v>0.13336346558252946</v>
      </c>
      <c r="W55" s="8">
        <v>0.36385513751849524</v>
      </c>
      <c r="X55" s="8">
        <v>0.49730789112344526</v>
      </c>
      <c r="Y55" s="54">
        <v>0</v>
      </c>
      <c r="Z55" s="10">
        <v>4.3436704277349261</v>
      </c>
      <c r="AA55" s="54">
        <v>0</v>
      </c>
      <c r="AB55" s="8">
        <v>1.1367639198871991E-2</v>
      </c>
      <c r="AC55" s="8">
        <v>0.13020852201537614</v>
      </c>
      <c r="AD55" s="8">
        <v>0.36180961063770617</v>
      </c>
      <c r="AE55" s="8">
        <v>0.4966142281480454</v>
      </c>
      <c r="AF55" s="54">
        <v>0</v>
      </c>
      <c r="AG55" s="10">
        <v>4.2744415284637087</v>
      </c>
      <c r="AH55" s="54">
        <v>0</v>
      </c>
      <c r="AI55" s="8">
        <v>1.1367639198871991E-2</v>
      </c>
      <c r="AJ55" s="8">
        <v>0.12713710447799872</v>
      </c>
      <c r="AK55" s="8">
        <v>0.43718134498367628</v>
      </c>
      <c r="AL55" s="8">
        <v>0.42431391133945268</v>
      </c>
      <c r="AM55" s="54">
        <v>0</v>
      </c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10" t="s">
        <v>484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8" t="s">
        <v>484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8" t="s">
        <v>484</v>
      </c>
      <c r="T56" s="54">
        <v>0</v>
      </c>
      <c r="U56" s="54">
        <v>0</v>
      </c>
      <c r="V56" s="54">
        <v>0</v>
      </c>
      <c r="W56" s="54">
        <v>0</v>
      </c>
      <c r="X56" s="8">
        <v>0</v>
      </c>
      <c r="Y56" s="54">
        <v>0</v>
      </c>
      <c r="Z56" s="8" t="s">
        <v>484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8" t="s">
        <v>484</v>
      </c>
      <c r="AH56" s="54">
        <v>0</v>
      </c>
      <c r="AI56" s="54">
        <v>0</v>
      </c>
      <c r="AJ56" s="54">
        <v>0</v>
      </c>
      <c r="AK56" s="54">
        <v>0</v>
      </c>
      <c r="AL56" s="54">
        <v>0</v>
      </c>
      <c r="AM56" s="54">
        <v>0</v>
      </c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1905</v>
      </c>
      <c r="D57" s="53">
        <v>2676030.768375149</v>
      </c>
      <c r="E57" s="10">
        <v>4.1638835084444707</v>
      </c>
      <c r="F57" s="8">
        <v>5.4734421006298849E-3</v>
      </c>
      <c r="G57" s="8">
        <v>2.2528454968038712E-2</v>
      </c>
      <c r="H57" s="8">
        <v>0.18146360688607857</v>
      </c>
      <c r="I57" s="8">
        <v>0.3788422795357323</v>
      </c>
      <c r="J57" s="8">
        <v>0.40587022281585611</v>
      </c>
      <c r="K57" s="8">
        <v>5.8219936936665505E-3</v>
      </c>
      <c r="L57" s="10">
        <v>4.4085739313565142</v>
      </c>
      <c r="M57" s="8">
        <v>1.9882436535920991E-3</v>
      </c>
      <c r="N57" s="8">
        <v>5.9416868816780689E-3</v>
      </c>
      <c r="O57" s="8">
        <v>0.10033758644015198</v>
      </c>
      <c r="P57" s="8">
        <v>0.36449569795882075</v>
      </c>
      <c r="Q57" s="8">
        <v>0.5264299850779669</v>
      </c>
      <c r="R57" s="8">
        <v>8.0679998779162906E-4</v>
      </c>
      <c r="S57" s="10">
        <v>4.3815729001191022</v>
      </c>
      <c r="T57" s="8">
        <v>3.8358274682257268E-4</v>
      </c>
      <c r="U57" s="8">
        <v>6.2723725836276471E-3</v>
      </c>
      <c r="V57" s="8">
        <v>0.11136927961385563</v>
      </c>
      <c r="W57" s="8">
        <v>0.37503982448757162</v>
      </c>
      <c r="X57" s="8">
        <v>0.50645425751349182</v>
      </c>
      <c r="Y57" s="8">
        <v>4.806830546327614E-4</v>
      </c>
      <c r="Z57" s="10">
        <v>4.3813937489780148</v>
      </c>
      <c r="AA57" s="8">
        <v>8.6894376058701942E-4</v>
      </c>
      <c r="AB57" s="8">
        <v>1.4512328768981923E-2</v>
      </c>
      <c r="AC57" s="8">
        <v>0.11178752398058629</v>
      </c>
      <c r="AD57" s="8">
        <v>0.34737114724546186</v>
      </c>
      <c r="AE57" s="8">
        <v>0.5244136806783718</v>
      </c>
      <c r="AF57" s="8">
        <v>1.046375566012239E-3</v>
      </c>
      <c r="AG57" s="10">
        <v>4.3525841200318069</v>
      </c>
      <c r="AH57" s="8">
        <v>8.6894376058701942E-4</v>
      </c>
      <c r="AI57" s="8">
        <v>4.8904745844055228E-3</v>
      </c>
      <c r="AJ57" s="8">
        <v>0.10669797078387919</v>
      </c>
      <c r="AK57" s="8">
        <v>0.4158727396048652</v>
      </c>
      <c r="AL57" s="8">
        <v>0.47166987126626464</v>
      </c>
      <c r="AM57" s="54">
        <v>0</v>
      </c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243</v>
      </c>
      <c r="D58" s="53">
        <v>297301.75696425443</v>
      </c>
      <c r="E58" s="26">
        <v>3.9760640903302686</v>
      </c>
      <c r="F58" s="8">
        <v>1.2935148847472506E-2</v>
      </c>
      <c r="G58" s="8">
        <v>2.2083691100732071E-2</v>
      </c>
      <c r="H58" s="8">
        <v>0.27475310623674787</v>
      </c>
      <c r="I58" s="8">
        <v>0.3564380285041498</v>
      </c>
      <c r="J58" s="8">
        <v>0.3337900253108983</v>
      </c>
      <c r="K58" s="54">
        <v>0</v>
      </c>
      <c r="L58" s="26">
        <v>4.2052721612579909</v>
      </c>
      <c r="M58" s="54">
        <v>0</v>
      </c>
      <c r="N58" s="8">
        <v>6.2748099182710305E-3</v>
      </c>
      <c r="O58" s="14">
        <v>0.19128855045263154</v>
      </c>
      <c r="P58" s="8">
        <v>0.38857822551384863</v>
      </c>
      <c r="Q58" s="8">
        <v>0.40788393790260941</v>
      </c>
      <c r="R58" s="8">
        <v>5.9744762126400361E-3</v>
      </c>
      <c r="S58" s="26">
        <v>4.2716034009522987</v>
      </c>
      <c r="T58" s="54">
        <v>0</v>
      </c>
      <c r="U58" s="54">
        <v>0</v>
      </c>
      <c r="V58" s="8">
        <v>0.15606229645185563</v>
      </c>
      <c r="W58" s="8">
        <v>0.41093899964379477</v>
      </c>
      <c r="X58" s="8">
        <v>0.42567713416175457</v>
      </c>
      <c r="Y58" s="8">
        <v>7.3215697425958537E-3</v>
      </c>
      <c r="Z58" s="10">
        <v>4.3589618329110449</v>
      </c>
      <c r="AA58" s="8">
        <v>3.6610703452131022E-3</v>
      </c>
      <c r="AB58" s="8">
        <v>1.4434672361111839E-2</v>
      </c>
      <c r="AC58" s="8">
        <v>0.11162583377862235</v>
      </c>
      <c r="AD58" s="8">
        <v>0.35117248728065209</v>
      </c>
      <c r="AE58" s="8">
        <v>0.50558768688237843</v>
      </c>
      <c r="AF58" s="8">
        <v>1.3518249352023009E-2</v>
      </c>
      <c r="AG58" s="26">
        <v>4.2148464149171492</v>
      </c>
      <c r="AH58" s="54">
        <v>0</v>
      </c>
      <c r="AI58" s="8">
        <v>2.434738254092609E-3</v>
      </c>
      <c r="AJ58" s="8">
        <v>0.14832272982124736</v>
      </c>
      <c r="AK58" s="8">
        <v>0.48120391067807783</v>
      </c>
      <c r="AL58" s="8">
        <v>0.36803862124658288</v>
      </c>
      <c r="AM58" s="54">
        <v>0</v>
      </c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10" t="s">
        <v>484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8" t="s">
        <v>484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8" t="s">
        <v>484</v>
      </c>
      <c r="T59" s="54">
        <v>0</v>
      </c>
      <c r="U59" s="54">
        <v>0</v>
      </c>
      <c r="V59" s="54">
        <v>0</v>
      </c>
      <c r="W59" s="54">
        <v>0</v>
      </c>
      <c r="X59" s="8">
        <v>0</v>
      </c>
      <c r="Y59" s="54">
        <v>0</v>
      </c>
      <c r="Z59" s="8" t="s">
        <v>484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8" t="s">
        <v>484</v>
      </c>
      <c r="AH59" s="54">
        <v>0</v>
      </c>
      <c r="AI59" s="54">
        <v>0</v>
      </c>
      <c r="AJ59" s="54">
        <v>0</v>
      </c>
      <c r="AK59" s="54">
        <v>0</v>
      </c>
      <c r="AL59" s="54">
        <v>0</v>
      </c>
      <c r="AM59" s="54">
        <v>0</v>
      </c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10" t="s">
        <v>484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8" t="s">
        <v>484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8" t="s">
        <v>484</v>
      </c>
      <c r="T60" s="54">
        <v>0</v>
      </c>
      <c r="U60" s="54">
        <v>0</v>
      </c>
      <c r="V60" s="54">
        <v>0</v>
      </c>
      <c r="W60" s="54">
        <v>0</v>
      </c>
      <c r="X60" s="8">
        <v>0</v>
      </c>
      <c r="Y60" s="54">
        <v>0</v>
      </c>
      <c r="Z60" s="8" t="s">
        <v>484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8" t="s">
        <v>484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2148</v>
      </c>
      <c r="D61" s="53">
        <v>2973332.5253393985</v>
      </c>
      <c r="E61" s="10">
        <v>4.1442080661376375</v>
      </c>
      <c r="F61" s="8">
        <v>6.2510332284168709E-3</v>
      </c>
      <c r="G61" s="8">
        <v>2.2482105727990601E-2</v>
      </c>
      <c r="H61" s="8">
        <v>0.19118538897587523</v>
      </c>
      <c r="I61" s="8">
        <v>0.37650751251554032</v>
      </c>
      <c r="J61" s="8">
        <v>0.39835868102379762</v>
      </c>
      <c r="K61" s="8">
        <v>5.2152785283804603E-3</v>
      </c>
      <c r="L61" s="10">
        <v>4.387485878676749</v>
      </c>
      <c r="M61" s="8">
        <v>1.7810470057787531E-3</v>
      </c>
      <c r="N61" s="8">
        <v>5.9764019309964719E-3</v>
      </c>
      <c r="O61" s="8">
        <v>0.10981566767266669</v>
      </c>
      <c r="P61" s="8">
        <v>0.36700535967520997</v>
      </c>
      <c r="Q61" s="8">
        <v>0.51407619557038686</v>
      </c>
      <c r="R61" s="8">
        <v>1.3453281449613307E-3</v>
      </c>
      <c r="S61" s="10">
        <v>4.3701831911717717</v>
      </c>
      <c r="T61" s="8">
        <v>3.4360924601089713E-4</v>
      </c>
      <c r="U61" s="8">
        <v>5.6187230317651209E-3</v>
      </c>
      <c r="V61" s="8">
        <v>0.11602677883572843</v>
      </c>
      <c r="W61" s="8">
        <v>0.37878090960970695</v>
      </c>
      <c r="X61" s="8">
        <v>0.49803640130746291</v>
      </c>
      <c r="Y61" s="8">
        <v>1.1935779693259862E-3</v>
      </c>
      <c r="Z61" s="10">
        <v>4.3790822769958595</v>
      </c>
      <c r="AA61" s="8">
        <v>1.1599137669842999E-3</v>
      </c>
      <c r="AB61" s="8">
        <v>1.4504236125324867E-2</v>
      </c>
      <c r="AC61" s="8">
        <v>0.11177067410015493</v>
      </c>
      <c r="AD61" s="8">
        <v>0.34776728828736403</v>
      </c>
      <c r="AE61" s="8">
        <v>0.52245180704219019</v>
      </c>
      <c r="AF61" s="8">
        <v>2.3460806779807271E-3</v>
      </c>
      <c r="AG61" s="10">
        <v>4.3382303507009148</v>
      </c>
      <c r="AH61" s="8">
        <v>7.7839035481772328E-4</v>
      </c>
      <c r="AI61" s="8">
        <v>4.6345601070048202E-3</v>
      </c>
      <c r="AJ61" s="8">
        <v>0.11103572411858692</v>
      </c>
      <c r="AK61" s="8">
        <v>0.42268095932161515</v>
      </c>
      <c r="AL61" s="8">
        <v>0.46087036609797594</v>
      </c>
      <c r="AM61" s="54">
        <v>0</v>
      </c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1622</v>
      </c>
      <c r="D62" s="53">
        <v>2200799.5309043494</v>
      </c>
      <c r="E62" s="10">
        <v>4.155670694213331</v>
      </c>
      <c r="F62" s="8">
        <v>4.9575457948427722E-3</v>
      </c>
      <c r="G62" s="8">
        <v>2.3930776460697557E-2</v>
      </c>
      <c r="H62" s="8">
        <v>0.18195881922245699</v>
      </c>
      <c r="I62" s="8">
        <v>0.38338777989671485</v>
      </c>
      <c r="J62" s="8">
        <v>0.39936784137845449</v>
      </c>
      <c r="K62" s="8">
        <v>6.3972372468345815E-3</v>
      </c>
      <c r="L62" s="10">
        <v>4.3786048704812179</v>
      </c>
      <c r="M62" s="8">
        <v>7.6064571876310102E-4</v>
      </c>
      <c r="N62" s="8">
        <v>6.2761278007502077E-3</v>
      </c>
      <c r="O62" s="8">
        <v>0.11430675207193279</v>
      </c>
      <c r="P62" s="8">
        <v>0.36978934756705611</v>
      </c>
      <c r="Q62" s="8">
        <v>0.50706262037324246</v>
      </c>
      <c r="R62" s="8">
        <v>1.8045064682564635E-3</v>
      </c>
      <c r="S62" s="10">
        <v>4.3463449986576048</v>
      </c>
      <c r="T62" s="54">
        <v>0</v>
      </c>
      <c r="U62" s="8">
        <v>6.3273901093626773E-3</v>
      </c>
      <c r="V62" s="8">
        <v>0.12353604631626554</v>
      </c>
      <c r="W62" s="8">
        <v>0.38655426159830131</v>
      </c>
      <c r="X62" s="8">
        <v>0.48198134002929083</v>
      </c>
      <c r="Y62" s="8">
        <v>1.6009619467814411E-3</v>
      </c>
      <c r="Z62" s="10">
        <v>4.3714176038787445</v>
      </c>
      <c r="AA62" s="8">
        <v>5.1174240844091849E-4</v>
      </c>
      <c r="AB62" s="8">
        <v>1.555581642662747E-2</v>
      </c>
      <c r="AC62" s="8">
        <v>0.11240693213688145</v>
      </c>
      <c r="AD62" s="8">
        <v>0.35307607155664961</v>
      </c>
      <c r="AE62" s="8">
        <v>0.51530260836928021</v>
      </c>
      <c r="AF62" s="8">
        <v>3.1468291021217111E-3</v>
      </c>
      <c r="AG62" s="10">
        <v>4.3438428247620058</v>
      </c>
      <c r="AH62" s="54">
        <v>0</v>
      </c>
      <c r="AI62" s="8">
        <v>4.4168315069353344E-3</v>
      </c>
      <c r="AJ62" s="8">
        <v>0.10610086000676659</v>
      </c>
      <c r="AK62" s="8">
        <v>0.43070496070365122</v>
      </c>
      <c r="AL62" s="8">
        <v>0.45877734778264789</v>
      </c>
      <c r="AM62" s="54">
        <v>0</v>
      </c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526</v>
      </c>
      <c r="D63" s="53">
        <v>772532.9944350546</v>
      </c>
      <c r="E63" s="10">
        <v>4.1107804408143576</v>
      </c>
      <c r="F63" s="8">
        <v>1.0040770159057109E-2</v>
      </c>
      <c r="G63" s="8">
        <v>1.8237703475927437E-2</v>
      </c>
      <c r="H63" s="8">
        <v>0.21821794548169288</v>
      </c>
      <c r="I63" s="8">
        <v>0.35634929318512926</v>
      </c>
      <c r="J63" s="8">
        <v>0.39540198259309534</v>
      </c>
      <c r="K63" s="8">
        <v>1.7523051050973271E-3</v>
      </c>
      <c r="L63" s="10">
        <v>4.4134590347837142</v>
      </c>
      <c r="M63" s="8">
        <v>4.770679793157916E-3</v>
      </c>
      <c r="N63" s="8">
        <v>5.098247131660392E-3</v>
      </c>
      <c r="O63" s="8">
        <v>9.6657419695342028E-2</v>
      </c>
      <c r="P63" s="8">
        <v>0.35884866525798337</v>
      </c>
      <c r="Q63" s="8">
        <v>0.53462498812185621</v>
      </c>
      <c r="R63" s="54">
        <v>0</v>
      </c>
      <c r="S63" s="27">
        <v>4.4399139396283065</v>
      </c>
      <c r="T63" s="8">
        <v>1.3503361886289674E-3</v>
      </c>
      <c r="U63" s="8">
        <v>3.5424277962718114E-3</v>
      </c>
      <c r="V63" s="8">
        <v>9.402567735272975E-2</v>
      </c>
      <c r="W63" s="8">
        <v>0.35600607752290109</v>
      </c>
      <c r="X63" s="8">
        <v>0.54507548113946835</v>
      </c>
      <c r="Y63" s="54">
        <v>0</v>
      </c>
      <c r="Z63" s="10">
        <v>4.4014680287074439</v>
      </c>
      <c r="AA63" s="8">
        <v>3.0589650226023894E-3</v>
      </c>
      <c r="AB63" s="8">
        <v>1.1423253195039588E-2</v>
      </c>
      <c r="AC63" s="8">
        <v>0.10990652720810749</v>
      </c>
      <c r="AD63" s="8">
        <v>0.33221329720081305</v>
      </c>
      <c r="AE63" s="8">
        <v>0.54339795737343721</v>
      </c>
      <c r="AF63" s="54">
        <v>0</v>
      </c>
      <c r="AG63" s="10">
        <v>4.3217865881490303</v>
      </c>
      <c r="AH63" s="8">
        <v>3.0589650226023894E-3</v>
      </c>
      <c r="AI63" s="8">
        <v>5.2724743960211031E-3</v>
      </c>
      <c r="AJ63" s="8">
        <v>0.12549418446912991</v>
      </c>
      <c r="AK63" s="8">
        <v>0.39917175963423401</v>
      </c>
      <c r="AL63" s="8">
        <v>0.46700261647801206</v>
      </c>
      <c r="AM63" s="54">
        <v>0</v>
      </c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279</v>
      </c>
      <c r="D64" s="53">
        <v>385767.85868942091</v>
      </c>
      <c r="E64" s="10">
        <v>4.0640118715102451</v>
      </c>
      <c r="F64" s="8">
        <v>1.0031751146607775E-2</v>
      </c>
      <c r="G64" s="8">
        <v>2.04395592559804E-2</v>
      </c>
      <c r="H64" s="8">
        <v>0.24294546721211854</v>
      </c>
      <c r="I64" s="8">
        <v>0.33970497387532378</v>
      </c>
      <c r="J64" s="8">
        <v>0.37731986036005366</v>
      </c>
      <c r="K64" s="8">
        <v>9.5583881499151837E-3</v>
      </c>
      <c r="L64" s="26">
        <v>4.2541697216760399</v>
      </c>
      <c r="M64" s="54">
        <v>0</v>
      </c>
      <c r="N64" s="8">
        <v>1.1243730517071539E-2</v>
      </c>
      <c r="O64" s="8">
        <v>0.18261053590658308</v>
      </c>
      <c r="P64" s="8">
        <v>0.3451179939232546</v>
      </c>
      <c r="Q64" s="8">
        <v>0.45866792524561051</v>
      </c>
      <c r="R64" s="8">
        <v>2.3598144074796208E-3</v>
      </c>
      <c r="S64" s="26">
        <v>4.2742889050486719</v>
      </c>
      <c r="T64" s="54">
        <v>0</v>
      </c>
      <c r="U64" s="8">
        <v>5.323280352543194E-3</v>
      </c>
      <c r="V64" s="8">
        <v>0.17359509246121416</v>
      </c>
      <c r="W64" s="8">
        <v>0.35843034725774608</v>
      </c>
      <c r="X64" s="8">
        <v>0.45697309512163087</v>
      </c>
      <c r="Y64" s="8">
        <v>5.6781848068649266E-3</v>
      </c>
      <c r="Z64" s="10">
        <v>4.3252102485834829</v>
      </c>
      <c r="AA64" s="8">
        <v>2.8393138004422437E-3</v>
      </c>
      <c r="AB64" s="8">
        <v>2.8582870937529467E-2</v>
      </c>
      <c r="AC64" s="8">
        <v>0.14806968290296874</v>
      </c>
      <c r="AD64" s="8">
        <v>0.27995213901880789</v>
      </c>
      <c r="AE64" s="8">
        <v>0.53819617893277116</v>
      </c>
      <c r="AF64" s="8">
        <v>2.3598144074796208E-3</v>
      </c>
      <c r="AG64" s="10">
        <v>4.2503676527614509</v>
      </c>
      <c r="AH64" s="54">
        <v>0</v>
      </c>
      <c r="AI64" s="8">
        <v>3.240174570435933E-3</v>
      </c>
      <c r="AJ64" s="8">
        <v>0.15674005285150208</v>
      </c>
      <c r="AK64" s="8">
        <v>0.42643171782423644</v>
      </c>
      <c r="AL64" s="8">
        <v>0.41358805475382499</v>
      </c>
      <c r="AM64" s="54">
        <v>0</v>
      </c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1869</v>
      </c>
      <c r="D65" s="53">
        <v>2587564.6666499805</v>
      </c>
      <c r="E65" s="10">
        <v>4.1565941967737476</v>
      </c>
      <c r="F65" s="8">
        <v>5.6641514473389212E-3</v>
      </c>
      <c r="G65" s="8">
        <v>2.2799170723942899E-2</v>
      </c>
      <c r="H65" s="8">
        <v>0.18315065918081155</v>
      </c>
      <c r="I65" s="8">
        <v>0.38222037972561185</v>
      </c>
      <c r="J65" s="8">
        <v>0.4016245423787303</v>
      </c>
      <c r="K65" s="8">
        <v>4.5410965435677053E-3</v>
      </c>
      <c r="L65" s="10">
        <v>4.4081562965138419</v>
      </c>
      <c r="M65" s="8">
        <v>2.0575193746655536E-3</v>
      </c>
      <c r="N65" s="8">
        <v>5.1587532068626844E-3</v>
      </c>
      <c r="O65" s="8">
        <v>9.8515702203965883E-2</v>
      </c>
      <c r="P65" s="8">
        <v>0.37040294089485309</v>
      </c>
      <c r="Q65" s="8">
        <v>0.52267723512909114</v>
      </c>
      <c r="R65" s="8">
        <v>1.1878491905645576E-3</v>
      </c>
      <c r="S65" s="10">
        <v>4.3849917275237118</v>
      </c>
      <c r="T65" s="8">
        <v>3.9694779457688658E-4</v>
      </c>
      <c r="U65" s="8">
        <v>5.6645846722101741E-3</v>
      </c>
      <c r="V65" s="8">
        <v>0.10709043521918443</v>
      </c>
      <c r="W65" s="8">
        <v>0.38193993245602731</v>
      </c>
      <c r="X65" s="8">
        <v>0.50441066852146099</v>
      </c>
      <c r="Y65" s="8">
        <v>4.9743133654343852E-4</v>
      </c>
      <c r="Z65" s="10">
        <v>4.387444712352047</v>
      </c>
      <c r="AA65" s="8">
        <v>8.9922008284671294E-4</v>
      </c>
      <c r="AB65" s="8">
        <v>1.2318806148129852E-2</v>
      </c>
      <c r="AC65" s="8">
        <v>0.10613596995175527</v>
      </c>
      <c r="AD65" s="8">
        <v>0.35829425074476007</v>
      </c>
      <c r="AE65" s="8">
        <v>0.52000780428476978</v>
      </c>
      <c r="AF65" s="8">
        <v>2.3439487877409504E-3</v>
      </c>
      <c r="AG65" s="10">
        <v>4.3518692991156946</v>
      </c>
      <c r="AH65" s="8">
        <v>8.9922008284671294E-4</v>
      </c>
      <c r="AI65" s="8">
        <v>4.8510109200299032E-3</v>
      </c>
      <c r="AJ65" s="8">
        <v>0.10394102982238301</v>
      </c>
      <c r="AK65" s="8">
        <v>0.42209872814805488</v>
      </c>
      <c r="AL65" s="8">
        <v>0.4682100110266883</v>
      </c>
      <c r="AM65" s="54">
        <v>0</v>
      </c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1398</v>
      </c>
      <c r="D66" s="53">
        <v>1850980.261946812</v>
      </c>
      <c r="E66" s="10">
        <v>4.1290513758213852</v>
      </c>
      <c r="F66" s="8">
        <v>4.7146231548494365E-3</v>
      </c>
      <c r="G66" s="8">
        <v>2.3848509633274277E-2</v>
      </c>
      <c r="H66" s="8">
        <v>0.20612133092974322</v>
      </c>
      <c r="I66" s="8">
        <v>0.36733283811533296</v>
      </c>
      <c r="J66" s="8">
        <v>0.39687000029040448</v>
      </c>
      <c r="K66" s="8">
        <v>1.11269787639898E-3</v>
      </c>
      <c r="L66" s="10">
        <v>4.3703955737787954</v>
      </c>
      <c r="M66" s="8">
        <v>2.9044827588999064E-3</v>
      </c>
      <c r="N66" s="8">
        <v>5.5911601851254145E-3</v>
      </c>
      <c r="O66" s="8">
        <v>0.11272777867056077</v>
      </c>
      <c r="P66" s="8">
        <v>0.37481825816749814</v>
      </c>
      <c r="Q66" s="8">
        <v>0.50246659131244442</v>
      </c>
      <c r="R66" s="8">
        <v>1.4917289054749861E-3</v>
      </c>
      <c r="S66" s="10">
        <v>4.367485387898534</v>
      </c>
      <c r="T66" s="8">
        <v>5.6034856328840898E-4</v>
      </c>
      <c r="U66" s="8">
        <v>5.1335288050336526E-3</v>
      </c>
      <c r="V66" s="8">
        <v>0.11684547988093615</v>
      </c>
      <c r="W66" s="8">
        <v>0.38085459495228252</v>
      </c>
      <c r="X66" s="8">
        <v>0.4960889424023131</v>
      </c>
      <c r="Y66" s="8">
        <v>5.1710539614984472E-4</v>
      </c>
      <c r="Z66" s="10">
        <v>4.3502949069159289</v>
      </c>
      <c r="AA66" s="8">
        <v>1.1825265120786834E-3</v>
      </c>
      <c r="AB66" s="8">
        <v>1.4243769528530171E-2</v>
      </c>
      <c r="AC66" s="8">
        <v>0.12492917695682201</v>
      </c>
      <c r="AD66" s="8">
        <v>0.35018743468353863</v>
      </c>
      <c r="AE66" s="8">
        <v>0.50607418848099772</v>
      </c>
      <c r="AF66" s="8">
        <v>3.3829038380365816E-3</v>
      </c>
      <c r="AG66" s="10">
        <v>4.3390217914682649</v>
      </c>
      <c r="AH66" s="8">
        <v>5.6034856328840898E-4</v>
      </c>
      <c r="AI66" s="8">
        <v>3.7396989889331459E-3</v>
      </c>
      <c r="AJ66" s="8">
        <v>0.11439596817803409</v>
      </c>
      <c r="AK66" s="8">
        <v>0.41872578095571528</v>
      </c>
      <c r="AL66" s="8">
        <v>0.46257820331403288</v>
      </c>
      <c r="AM66" s="54">
        <v>0</v>
      </c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750</v>
      </c>
      <c r="D67" s="53">
        <v>1122352.2633925865</v>
      </c>
      <c r="E67" s="10">
        <v>4.168494721555061</v>
      </c>
      <c r="F67" s="8">
        <v>8.686792063377597E-3</v>
      </c>
      <c r="G67" s="8">
        <v>2.0315867402898383E-2</v>
      </c>
      <c r="H67" s="8">
        <v>0.1675065852512152</v>
      </c>
      <c r="I67" s="8">
        <v>0.39105264900784675</v>
      </c>
      <c r="J67" s="8">
        <v>0.40071877180371523</v>
      </c>
      <c r="K67" s="8">
        <v>1.1719334470945333E-2</v>
      </c>
      <c r="L67" s="10">
        <v>4.4145698507427413</v>
      </c>
      <c r="M67" s="54">
        <v>0</v>
      </c>
      <c r="N67" s="8">
        <v>6.5871477222697213E-3</v>
      </c>
      <c r="O67" s="8">
        <v>0.10519893141615624</v>
      </c>
      <c r="P67" s="8">
        <v>0.35461912447886257</v>
      </c>
      <c r="Q67" s="8">
        <v>0.53248156574348704</v>
      </c>
      <c r="R67" s="8">
        <v>1.1132306392230942E-3</v>
      </c>
      <c r="S67" s="10">
        <v>4.3744676702271255</v>
      </c>
      <c r="T67" s="54">
        <v>0</v>
      </c>
      <c r="U67" s="8">
        <v>6.3879292123058514E-3</v>
      </c>
      <c r="V67" s="8">
        <v>0.11472884520566196</v>
      </c>
      <c r="W67" s="8">
        <v>0.37549337753672335</v>
      </c>
      <c r="X67" s="8">
        <v>0.50112381938389727</v>
      </c>
      <c r="Y67" s="8">
        <v>2.2660286614101001E-3</v>
      </c>
      <c r="Z67" s="10">
        <v>4.4245981205829441</v>
      </c>
      <c r="AA67" s="8">
        <v>1.1240644878146658E-3</v>
      </c>
      <c r="AB67" s="8">
        <v>1.4917168730538615E-2</v>
      </c>
      <c r="AC67" s="8">
        <v>9.0909746318314416E-2</v>
      </c>
      <c r="AD67" s="8">
        <v>0.34393049167440476</v>
      </c>
      <c r="AE67" s="8">
        <v>0.54841618321516483</v>
      </c>
      <c r="AF67" s="8">
        <v>7.0234557376208748E-4</v>
      </c>
      <c r="AG67" s="10">
        <v>4.3369756343497681</v>
      </c>
      <c r="AH67" s="8">
        <v>1.1240644878146658E-3</v>
      </c>
      <c r="AI67" s="8">
        <v>6.0532346600457813E-3</v>
      </c>
      <c r="AJ67" s="8">
        <v>0.10570853686810365</v>
      </c>
      <c r="AK67" s="8">
        <v>0.42895132998263141</v>
      </c>
      <c r="AL67" s="8">
        <v>0.45816283400140301</v>
      </c>
      <c r="AM67" s="54">
        <v>0</v>
      </c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732</v>
      </c>
      <c r="D68" s="53">
        <v>1007266.5137192977</v>
      </c>
      <c r="E68" s="10">
        <v>4.0870209553357801</v>
      </c>
      <c r="F68" s="8">
        <v>2.565570401641298E-3</v>
      </c>
      <c r="G68" s="8">
        <v>2.8428470563907241E-2</v>
      </c>
      <c r="H68" s="8">
        <v>0.21073821058801431</v>
      </c>
      <c r="I68" s="8">
        <v>0.38491950317922496</v>
      </c>
      <c r="J68" s="8">
        <v>0.36126097220747327</v>
      </c>
      <c r="K68" s="8">
        <v>1.2087273059738385E-2</v>
      </c>
      <c r="L68" s="26">
        <v>4.3200023195330823</v>
      </c>
      <c r="M68" s="8">
        <v>2.565570401641298E-3</v>
      </c>
      <c r="N68" s="8">
        <v>7.4154360275253579E-3</v>
      </c>
      <c r="O68" s="8">
        <v>0.13412220520823584</v>
      </c>
      <c r="P68" s="8">
        <v>0.3783815760515935</v>
      </c>
      <c r="Q68" s="8">
        <v>0.47624593693770967</v>
      </c>
      <c r="R68" s="8">
        <v>1.2692753732938126E-3</v>
      </c>
      <c r="S68" s="26">
        <v>4.2945768309423276</v>
      </c>
      <c r="T68" s="54">
        <v>0</v>
      </c>
      <c r="U68" s="8">
        <v>3.0828628407935056E-3</v>
      </c>
      <c r="V68" s="14">
        <v>0.16657561993794431</v>
      </c>
      <c r="W68" s="8">
        <v>0.36120076392831746</v>
      </c>
      <c r="X68" s="8">
        <v>0.46655708888975006</v>
      </c>
      <c r="Y68" s="8">
        <v>2.5836644031941554E-3</v>
      </c>
      <c r="Z68" s="10">
        <v>4.3284933395911001</v>
      </c>
      <c r="AA68" s="54">
        <v>0</v>
      </c>
      <c r="AB68" s="8">
        <v>2.0894555023792737E-2</v>
      </c>
      <c r="AC68" s="8">
        <v>0.12896076240450957</v>
      </c>
      <c r="AD68" s="8">
        <v>0.35025228358449184</v>
      </c>
      <c r="AE68" s="8">
        <v>0.49892563725231065</v>
      </c>
      <c r="AF68" s="8">
        <v>9.6676173489456925E-4</v>
      </c>
      <c r="AG68" s="10">
        <v>4.3005953259592582</v>
      </c>
      <c r="AH68" s="54">
        <v>0</v>
      </c>
      <c r="AI68" s="8">
        <v>4.2845672947288155E-3</v>
      </c>
      <c r="AJ68" s="8">
        <v>0.14291622351074096</v>
      </c>
      <c r="AK68" s="8">
        <v>0.40071852513507805</v>
      </c>
      <c r="AL68" s="8">
        <v>0.45208068405945151</v>
      </c>
      <c r="AM68" s="54">
        <v>0</v>
      </c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256</v>
      </c>
      <c r="D69" s="53">
        <v>348747.68013470335</v>
      </c>
      <c r="E69" s="26">
        <v>3.9034645584265424</v>
      </c>
      <c r="F69" s="8">
        <v>1.8034746454511648E-2</v>
      </c>
      <c r="G69" s="8">
        <v>7.027125113177303E-3</v>
      </c>
      <c r="H69" s="8">
        <v>0.25490051293812988</v>
      </c>
      <c r="I69" s="14">
        <v>0.48992656707979021</v>
      </c>
      <c r="J69" s="13">
        <v>0.22683939177310578</v>
      </c>
      <c r="K69" s="8">
        <v>3.2716566412855945E-3</v>
      </c>
      <c r="L69" s="26">
        <v>4.1701417879318461</v>
      </c>
      <c r="M69" s="54">
        <v>0</v>
      </c>
      <c r="N69" s="8">
        <v>1.3618961014967837E-2</v>
      </c>
      <c r="O69" s="8">
        <v>0.16845355952055929</v>
      </c>
      <c r="P69" s="8">
        <v>0.45209420998213562</v>
      </c>
      <c r="Q69" s="13">
        <v>0.36583326948233785</v>
      </c>
      <c r="R69" s="54">
        <v>0</v>
      </c>
      <c r="S69" s="26">
        <v>4.189827408946468</v>
      </c>
      <c r="T69" s="54">
        <v>0</v>
      </c>
      <c r="U69" s="8">
        <v>1.9982408639976128E-2</v>
      </c>
      <c r="V69" s="8">
        <v>0.11378204255739563</v>
      </c>
      <c r="W69" s="14">
        <v>0.52266128001881462</v>
      </c>
      <c r="X69" s="13">
        <v>0.34357426878381397</v>
      </c>
      <c r="Y69" s="54">
        <v>0</v>
      </c>
      <c r="Z69" s="26">
        <v>4.2072187881403291</v>
      </c>
      <c r="AA69" s="54">
        <v>0</v>
      </c>
      <c r="AB69" s="8">
        <v>1.5392184357475075E-2</v>
      </c>
      <c r="AC69" s="8">
        <v>0.1252090676012938</v>
      </c>
      <c r="AD69" s="14">
        <v>0.49618652358465709</v>
      </c>
      <c r="AE69" s="13">
        <v>0.36321222445657464</v>
      </c>
      <c r="AF69" s="54">
        <v>0</v>
      </c>
      <c r="AG69" s="26">
        <v>4.1605400787871183</v>
      </c>
      <c r="AH69" s="54">
        <v>0</v>
      </c>
      <c r="AI69" s="8">
        <v>1.3556460837297274E-2</v>
      </c>
      <c r="AJ69" s="8">
        <v>0.10164707361905936</v>
      </c>
      <c r="AK69" s="14">
        <v>0.59549639146287225</v>
      </c>
      <c r="AL69" s="13">
        <v>0.28930007408077119</v>
      </c>
      <c r="AM69" s="54">
        <v>0</v>
      </c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220</v>
      </c>
      <c r="D70" s="53">
        <v>294755.98977402353</v>
      </c>
      <c r="E70" s="10">
        <v>4.1778460519448872</v>
      </c>
      <c r="F70" s="8">
        <v>4.1387402163601868E-3</v>
      </c>
      <c r="G70" s="8">
        <v>3.6513231684553886E-2</v>
      </c>
      <c r="H70" s="8">
        <v>0.28275285049757515</v>
      </c>
      <c r="I70" s="13">
        <v>0.12813510881258441</v>
      </c>
      <c r="J70" s="14">
        <v>0.54551842710004539</v>
      </c>
      <c r="K70" s="8">
        <v>2.941641688880281E-3</v>
      </c>
      <c r="L70" s="10">
        <v>4.3068944736102015</v>
      </c>
      <c r="M70" s="54">
        <v>0</v>
      </c>
      <c r="N70" s="8">
        <v>9.7233586908214934E-3</v>
      </c>
      <c r="O70" s="14">
        <v>0.24343781995475708</v>
      </c>
      <c r="P70" s="13">
        <v>0.17502094229659781</v>
      </c>
      <c r="Q70" s="8">
        <v>0.56887623736894244</v>
      </c>
      <c r="R70" s="8">
        <v>2.941641688880281E-3</v>
      </c>
      <c r="S70" s="10">
        <v>4.3146405451578795</v>
      </c>
      <c r="T70" s="54">
        <v>0</v>
      </c>
      <c r="U70" s="8">
        <v>3.8909722682903473E-3</v>
      </c>
      <c r="V70" s="14">
        <v>0.24958373619880933</v>
      </c>
      <c r="W70" s="13">
        <v>0.17451906563963029</v>
      </c>
      <c r="X70" s="8">
        <v>0.57200622589326922</v>
      </c>
      <c r="Y70" s="54">
        <v>0</v>
      </c>
      <c r="Z70" s="10">
        <v>4.3297884078590583</v>
      </c>
      <c r="AA70" s="54">
        <v>0</v>
      </c>
      <c r="AB70" s="8">
        <v>1.4772266988976081E-2</v>
      </c>
      <c r="AC70" s="14">
        <v>0.24004777215776085</v>
      </c>
      <c r="AD70" s="13">
        <v>0.14159712727121154</v>
      </c>
      <c r="AE70" s="8">
        <v>0.59731299337553423</v>
      </c>
      <c r="AF70" s="8">
        <v>6.2698402065164919E-3</v>
      </c>
      <c r="AG70" s="10">
        <v>4.3067817895358615</v>
      </c>
      <c r="AH70" s="54">
        <v>0</v>
      </c>
      <c r="AI70" s="8">
        <v>2.5549125799966192E-3</v>
      </c>
      <c r="AJ70" s="14">
        <v>0.24678867407909233</v>
      </c>
      <c r="AK70" s="13">
        <v>0.19197612456596008</v>
      </c>
      <c r="AL70" s="8">
        <v>0.55868028877495024</v>
      </c>
      <c r="AM70" s="54">
        <v>0</v>
      </c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225824.78260839061</v>
      </c>
      <c r="E71" s="10">
        <v>4.2394439299670381</v>
      </c>
      <c r="F71" s="54">
        <v>0</v>
      </c>
      <c r="G71" s="8">
        <v>2.6436527859012345E-2</v>
      </c>
      <c r="H71" s="8">
        <v>0.11206611407891678</v>
      </c>
      <c r="I71" s="8">
        <v>0.45286568525791215</v>
      </c>
      <c r="J71" s="8">
        <v>0.40304553233722856</v>
      </c>
      <c r="K71" s="8">
        <v>5.5861404669297621E-3</v>
      </c>
      <c r="L71" s="10">
        <v>4.4479174078896584</v>
      </c>
      <c r="M71" s="54">
        <v>0</v>
      </c>
      <c r="N71" s="54">
        <v>0</v>
      </c>
      <c r="O71" s="8">
        <v>4.6854983728320268E-2</v>
      </c>
      <c r="P71" s="8">
        <v>0.45837262465370254</v>
      </c>
      <c r="Q71" s="8">
        <v>0.49477239161797715</v>
      </c>
      <c r="R71" s="54">
        <v>0</v>
      </c>
      <c r="S71" s="10">
        <v>4.4196850536794772</v>
      </c>
      <c r="T71" s="54">
        <v>0</v>
      </c>
      <c r="U71" s="54">
        <v>0</v>
      </c>
      <c r="V71" s="8">
        <v>6.0883691021671356E-2</v>
      </c>
      <c r="W71" s="8">
        <v>0.4585475642771793</v>
      </c>
      <c r="X71" s="8">
        <v>0.48056874470114908</v>
      </c>
      <c r="Y71" s="54">
        <v>0</v>
      </c>
      <c r="Z71" s="27">
        <v>4.484969825312934</v>
      </c>
      <c r="AA71" s="54">
        <v>0</v>
      </c>
      <c r="AB71" s="8">
        <v>5.4287154824131248E-3</v>
      </c>
      <c r="AC71" s="8">
        <v>6.5804007255424637E-2</v>
      </c>
      <c r="AD71" s="8">
        <v>0.36504255807060454</v>
      </c>
      <c r="AE71" s="8">
        <v>0.55965999490691687</v>
      </c>
      <c r="AF71" s="8">
        <v>4.0647242846405746E-3</v>
      </c>
      <c r="AG71" s="27">
        <v>4.4455707694005717</v>
      </c>
      <c r="AH71" s="54">
        <v>0</v>
      </c>
      <c r="AI71" s="54">
        <v>0</v>
      </c>
      <c r="AJ71" s="8">
        <v>8.3079242502684891E-2</v>
      </c>
      <c r="AK71" s="8">
        <v>0.38827074559405689</v>
      </c>
      <c r="AL71" s="8">
        <v>0.52865001190325789</v>
      </c>
      <c r="AM71" s="54">
        <v>0</v>
      </c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181</v>
      </c>
      <c r="D72" s="53">
        <v>257214.8094550918</v>
      </c>
      <c r="E72" s="10">
        <v>4.1883847590279775</v>
      </c>
      <c r="F72" s="8">
        <v>1.1754718490648037E-2</v>
      </c>
      <c r="G72" s="8">
        <v>2.521361677228847E-2</v>
      </c>
      <c r="H72" s="8">
        <v>0.11319382721305901</v>
      </c>
      <c r="I72" s="8">
        <v>0.46256786226644281</v>
      </c>
      <c r="J72" s="8">
        <v>0.38726997525756152</v>
      </c>
      <c r="K72" s="54">
        <v>0</v>
      </c>
      <c r="L72" s="27">
        <v>4.5334886370059087</v>
      </c>
      <c r="M72" s="54">
        <v>0</v>
      </c>
      <c r="N72" s="54">
        <v>0</v>
      </c>
      <c r="O72" s="13">
        <v>7.0889608232227582E-3</v>
      </c>
      <c r="P72" s="8">
        <v>0.45233344134764403</v>
      </c>
      <c r="Q72" s="8">
        <v>0.54057759782913306</v>
      </c>
      <c r="R72" s="54">
        <v>0</v>
      </c>
      <c r="S72" s="27">
        <v>4.5321671219115522</v>
      </c>
      <c r="T72" s="54">
        <v>0</v>
      </c>
      <c r="U72" s="54">
        <v>0</v>
      </c>
      <c r="V72" s="13">
        <v>3.2404382270321865E-2</v>
      </c>
      <c r="W72" s="8">
        <v>0.40302411354780227</v>
      </c>
      <c r="X72" s="8">
        <v>0.56457150418187574</v>
      </c>
      <c r="Y72" s="54">
        <v>0</v>
      </c>
      <c r="Z72" s="27">
        <v>4.5044607366242362</v>
      </c>
      <c r="AA72" s="54">
        <v>0</v>
      </c>
      <c r="AB72" s="8">
        <v>6.9169415294321069E-3</v>
      </c>
      <c r="AC72" s="8">
        <v>4.820617795869838E-2</v>
      </c>
      <c r="AD72" s="8">
        <v>0.37837608287007313</v>
      </c>
      <c r="AE72" s="8">
        <v>0.56650079764179628</v>
      </c>
      <c r="AF72" s="54">
        <v>0</v>
      </c>
      <c r="AG72" s="10">
        <v>4.3830037318550561</v>
      </c>
      <c r="AH72" s="54">
        <v>0</v>
      </c>
      <c r="AI72" s="8">
        <v>1.1754718490648037E-2</v>
      </c>
      <c r="AJ72" s="13">
        <v>1.5493352010733869E-2</v>
      </c>
      <c r="AK72" s="14">
        <v>0.55074540865153021</v>
      </c>
      <c r="AL72" s="8">
        <v>0.42200652084708778</v>
      </c>
      <c r="AM72" s="54">
        <v>0</v>
      </c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296</v>
      </c>
      <c r="D73" s="53">
        <v>417791.54888818209</v>
      </c>
      <c r="E73" s="27">
        <v>4.3491525753773903</v>
      </c>
      <c r="F73" s="8">
        <v>2.4552237245729128E-3</v>
      </c>
      <c r="G73" s="54">
        <v>0</v>
      </c>
      <c r="H73" s="8">
        <v>0.12845121853944574</v>
      </c>
      <c r="I73" s="8">
        <v>0.38412409264542247</v>
      </c>
      <c r="J73" s="8">
        <v>0.48496946509055888</v>
      </c>
      <c r="K73" s="54">
        <v>0</v>
      </c>
      <c r="L73" s="27">
        <v>4.5038684425607904</v>
      </c>
      <c r="M73" s="8">
        <v>2.4552237245729128E-3</v>
      </c>
      <c r="N73" s="8">
        <v>3.33427094396662E-3</v>
      </c>
      <c r="O73" s="13">
        <v>4.3429040887748946E-2</v>
      </c>
      <c r="P73" s="8">
        <v>0.3872425966415261</v>
      </c>
      <c r="Q73" s="8">
        <v>0.55909010565654538</v>
      </c>
      <c r="R73" s="8">
        <v>4.4487621456398988E-3</v>
      </c>
      <c r="S73" s="27">
        <v>4.5188534186193818</v>
      </c>
      <c r="T73" s="8">
        <v>2.4552237245729128E-3</v>
      </c>
      <c r="U73" s="8">
        <v>3.33427094396662E-3</v>
      </c>
      <c r="V73" s="13">
        <v>2.3346256575604428E-2</v>
      </c>
      <c r="W73" s="8">
        <v>0.41354020290768806</v>
      </c>
      <c r="X73" s="8">
        <v>0.55505829642020266</v>
      </c>
      <c r="Y73" s="8">
        <v>2.2657494279650909E-3</v>
      </c>
      <c r="Z73" s="27">
        <v>4.4835153012381337</v>
      </c>
      <c r="AA73" s="8">
        <v>2.4552237245729128E-3</v>
      </c>
      <c r="AB73" s="8">
        <v>3.5787964034976446E-3</v>
      </c>
      <c r="AC73" s="8">
        <v>5.8654327094163475E-2</v>
      </c>
      <c r="AD73" s="8">
        <v>0.37463014356022889</v>
      </c>
      <c r="AE73" s="8">
        <v>0.55295888565465523</v>
      </c>
      <c r="AF73" s="8">
        <v>7.7226235628818207E-3</v>
      </c>
      <c r="AG73" s="27">
        <v>4.4380878427561905</v>
      </c>
      <c r="AH73" s="8">
        <v>2.4552237245729128E-3</v>
      </c>
      <c r="AI73" s="54">
        <v>0</v>
      </c>
      <c r="AJ73" s="13">
        <v>4.8138360780820781E-2</v>
      </c>
      <c r="AK73" s="8">
        <v>0.45581454078387496</v>
      </c>
      <c r="AL73" s="8">
        <v>0.49359187471073113</v>
      </c>
      <c r="AM73" s="54">
        <v>0</v>
      </c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306</v>
      </c>
      <c r="D74" s="53">
        <v>421731.20075971511</v>
      </c>
      <c r="E74" s="10">
        <v>4.1782767533999268</v>
      </c>
      <c r="F74" s="8">
        <v>1.0620914461657287E-2</v>
      </c>
      <c r="G74" s="8">
        <v>2.9672218085969565E-2</v>
      </c>
      <c r="H74" s="8">
        <v>0.17488766208658185</v>
      </c>
      <c r="I74" s="8">
        <v>0.34044761032237292</v>
      </c>
      <c r="J74" s="8">
        <v>0.444371595043419</v>
      </c>
      <c r="K74" s="54">
        <v>0</v>
      </c>
      <c r="L74" s="27">
        <v>4.5541117710779702</v>
      </c>
      <c r="M74" s="8">
        <v>3.8388556590414928E-3</v>
      </c>
      <c r="N74" s="8">
        <v>2.7369785921776122E-3</v>
      </c>
      <c r="O74" s="8">
        <v>6.6329805678661091E-2</v>
      </c>
      <c r="P74" s="8">
        <v>0.28966225915200688</v>
      </c>
      <c r="Q74" s="14">
        <v>0.63743210091811342</v>
      </c>
      <c r="R74" s="54">
        <v>0</v>
      </c>
      <c r="S74" s="27">
        <v>4.4752965694301166</v>
      </c>
      <c r="T74" s="54">
        <v>0</v>
      </c>
      <c r="U74" s="8">
        <v>9.0488039692979694E-3</v>
      </c>
      <c r="V74" s="8">
        <v>7.2315233740399526E-2</v>
      </c>
      <c r="W74" s="8">
        <v>0.35292655118118743</v>
      </c>
      <c r="X74" s="8">
        <v>0.56570941110911577</v>
      </c>
      <c r="Y74" s="54">
        <v>0</v>
      </c>
      <c r="Z74" s="10">
        <v>4.4479503133894802</v>
      </c>
      <c r="AA74" s="8">
        <v>5.5258841370458174E-3</v>
      </c>
      <c r="AB74" s="8">
        <v>1.7998614473573281E-2</v>
      </c>
      <c r="AC74" s="8">
        <v>8.2794602767431003E-2</v>
      </c>
      <c r="AD74" s="8">
        <v>0.3103611011067523</v>
      </c>
      <c r="AE74" s="8">
        <v>0.58331979751519802</v>
      </c>
      <c r="AF74" s="54">
        <v>0</v>
      </c>
      <c r="AG74" s="10">
        <v>4.4150293954904614</v>
      </c>
      <c r="AH74" s="8">
        <v>2.9432031435743002E-3</v>
      </c>
      <c r="AI74" s="8">
        <v>2.7369785921776122E-3</v>
      </c>
      <c r="AJ74" s="8">
        <v>7.8243944556547582E-2</v>
      </c>
      <c r="AK74" s="8">
        <v>0.40849896704561384</v>
      </c>
      <c r="AL74" s="8">
        <v>0.50757690666208743</v>
      </c>
      <c r="AM74" s="54">
        <v>0</v>
      </c>
      <c r="AN74" s="52"/>
      <c r="AO74" s="52"/>
      <c r="AP74" s="52"/>
      <c r="AQ74" s="52"/>
      <c r="AR74" s="52"/>
    </row>
  </sheetData>
  <mergeCells count="34">
    <mergeCell ref="AH1:AM1"/>
    <mergeCell ref="A1:B3"/>
    <mergeCell ref="C1:D1"/>
    <mergeCell ref="E1:E3"/>
    <mergeCell ref="F1:K1"/>
    <mergeCell ref="L1:L3"/>
    <mergeCell ref="M1:R1"/>
    <mergeCell ref="C2:C3"/>
    <mergeCell ref="D2:D3"/>
    <mergeCell ref="S1:S3"/>
    <mergeCell ref="T1:Y1"/>
    <mergeCell ref="Z1:Z3"/>
    <mergeCell ref="AA1:AF1"/>
    <mergeCell ref="AG1:AG3"/>
    <mergeCell ref="A50:A51"/>
    <mergeCell ref="A5:A8"/>
    <mergeCell ref="A9:A10"/>
    <mergeCell ref="A11:A16"/>
    <mergeCell ref="A17:A21"/>
    <mergeCell ref="A22:A23"/>
    <mergeCell ref="A24:A27"/>
    <mergeCell ref="A28:A31"/>
    <mergeCell ref="A32:A33"/>
    <mergeCell ref="A34:A37"/>
    <mergeCell ref="A38:A47"/>
    <mergeCell ref="A48:A49"/>
    <mergeCell ref="A66:A67"/>
    <mergeCell ref="A68:A74"/>
    <mergeCell ref="A52:A53"/>
    <mergeCell ref="A54:A55"/>
    <mergeCell ref="A56:A59"/>
    <mergeCell ref="A60:A61"/>
    <mergeCell ref="A62:A63"/>
    <mergeCell ref="A64:A65"/>
  </mergeCells>
  <hyperlinks>
    <hyperlink ref="A1:B3" location="'Index'!A53" display="Vissza" xr:uid="{19F0954E-0AC5-40BA-BCE3-7C437C693AB8}"/>
  </hyperlinks>
  <pageMargins left="0.75" right="0.75" top="1" bottom="1" header="0.5" footer="0.5"/>
  <pageSetup orientation="portrait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8D60A-6A3E-4CC1-B772-920BFBCDBB89}">
  <sheetPr codeName="Munka4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204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205</v>
      </c>
      <c r="F2" s="4" t="s">
        <v>206</v>
      </c>
      <c r="G2" s="4" t="s">
        <v>207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2819</v>
      </c>
      <c r="D4" s="53">
        <v>3775069.6486577727</v>
      </c>
      <c r="E4" s="8">
        <v>1.5499832415025127E-2</v>
      </c>
      <c r="F4" s="8">
        <v>0.10872867317861439</v>
      </c>
      <c r="G4" s="8">
        <v>0.86736493842301843</v>
      </c>
      <c r="H4" s="8">
        <v>8.4065559833421746E-3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958</v>
      </c>
      <c r="D5" s="53">
        <v>1291448.5191156068</v>
      </c>
      <c r="E5" s="8">
        <v>1.2677093086926603E-2</v>
      </c>
      <c r="F5" s="8">
        <v>9.2025516615942216E-2</v>
      </c>
      <c r="G5" s="8">
        <v>0.88826253881634443</v>
      </c>
      <c r="H5" s="8">
        <v>7.0348514807876024E-3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845</v>
      </c>
      <c r="D6" s="53">
        <v>1065131.0171866487</v>
      </c>
      <c r="E6" s="8">
        <v>2.2121642550312074E-2</v>
      </c>
      <c r="F6" s="8">
        <v>0.12591729075827129</v>
      </c>
      <c r="G6" s="8">
        <v>0.84483260374438784</v>
      </c>
      <c r="H6" s="8">
        <v>7.128462947028031E-3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615</v>
      </c>
      <c r="D7" s="53">
        <v>844963.69630008261</v>
      </c>
      <c r="E7" s="8">
        <v>1.5131966880113121E-2</v>
      </c>
      <c r="F7" s="8">
        <v>9.3374716954674766E-2</v>
      </c>
      <c r="G7" s="8">
        <v>0.88316824034168695</v>
      </c>
      <c r="H7" s="8">
        <v>8.3250758235247965E-3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401</v>
      </c>
      <c r="D8" s="53">
        <v>573526.41605544393</v>
      </c>
      <c r="E8" s="8">
        <v>1.0100186067309334E-2</v>
      </c>
      <c r="F8" s="8">
        <v>0.13703891701401996</v>
      </c>
      <c r="G8" s="8">
        <v>0.8388719126954024</v>
      </c>
      <c r="H8" s="8">
        <v>1.3988984223267558E-2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2117</v>
      </c>
      <c r="D9" s="53">
        <v>2729110.704373376</v>
      </c>
      <c r="E9" s="8">
        <v>1.7041858331866704E-2</v>
      </c>
      <c r="F9" s="8">
        <v>0.1003655011339795</v>
      </c>
      <c r="G9" s="8">
        <v>0.87508237087668828</v>
      </c>
      <c r="H9" s="8">
        <v>7.5102696574654735E-3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702</v>
      </c>
      <c r="D10" s="53">
        <v>1045958.9442844101</v>
      </c>
      <c r="E10" s="8">
        <v>1.1476386314133608E-2</v>
      </c>
      <c r="F10" s="8">
        <v>0.13054981871616045</v>
      </c>
      <c r="G10" s="8">
        <v>0.84722865330907693</v>
      </c>
      <c r="H10" s="8">
        <v>1.0745141660628916E-2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501</v>
      </c>
      <c r="D11" s="53">
        <v>694306.47425741982</v>
      </c>
      <c r="E11" s="8">
        <v>1.5590811733480909E-2</v>
      </c>
      <c r="F11" s="8">
        <v>0.12480364909076001</v>
      </c>
      <c r="G11" s="8">
        <v>0.85430296615906409</v>
      </c>
      <c r="H11" s="8">
        <v>5.3025730166938404E-3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753</v>
      </c>
      <c r="D12" s="53">
        <v>953375.83850023046</v>
      </c>
      <c r="E12" s="8">
        <v>2.8672913498226257E-2</v>
      </c>
      <c r="F12" s="8">
        <v>0.12043399769009316</v>
      </c>
      <c r="G12" s="8">
        <v>0.84053688642090241</v>
      </c>
      <c r="H12" s="8">
        <v>1.0356202390777164E-2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677</v>
      </c>
      <c r="D13" s="53">
        <v>1018709.7986038037</v>
      </c>
      <c r="E13" s="8">
        <v>1.0649063436531915E-2</v>
      </c>
      <c r="F13" s="8">
        <v>0.12844478462031289</v>
      </c>
      <c r="G13" s="8">
        <v>0.84987359189225387</v>
      </c>
      <c r="H13" s="8">
        <v>1.1032560050901124E-2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189</v>
      </c>
      <c r="D14" s="53">
        <v>241453.69790848627</v>
      </c>
      <c r="E14" s="54">
        <v>0</v>
      </c>
      <c r="F14" s="8">
        <v>6.4771609223420998E-2</v>
      </c>
      <c r="G14" s="8">
        <v>0.93522839077657938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457</v>
      </c>
      <c r="D15" s="53">
        <v>597142.04485819046</v>
      </c>
      <c r="E15" s="8">
        <v>9.2892664585944949E-3</v>
      </c>
      <c r="F15" s="13">
        <v>5.3913864979122136E-2</v>
      </c>
      <c r="G15" s="14">
        <v>0.92774786958812394</v>
      </c>
      <c r="H15" s="8">
        <v>9.0489989741576286E-3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242</v>
      </c>
      <c r="D16" s="53">
        <v>270081.79452965298</v>
      </c>
      <c r="E16" s="8">
        <v>1.46502492141957E-2</v>
      </c>
      <c r="F16" s="8">
        <v>0.11221018500419361</v>
      </c>
      <c r="G16" s="8">
        <v>0.86744552908227979</v>
      </c>
      <c r="H16" s="8">
        <v>5.6940366993307075E-3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320</v>
      </c>
      <c r="D17" s="53">
        <v>460442.00285283005</v>
      </c>
      <c r="E17" s="8">
        <v>2.6511841788968071E-3</v>
      </c>
      <c r="F17" s="8">
        <v>9.8287698802731291E-2</v>
      </c>
      <c r="G17" s="8">
        <v>0.89476400323729266</v>
      </c>
      <c r="H17" s="8">
        <v>4.2971137810787156E-3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613</v>
      </c>
      <c r="D18" s="53">
        <v>865105.35894917254</v>
      </c>
      <c r="E18" s="8">
        <v>1.6200862009606857E-2</v>
      </c>
      <c r="F18" s="8">
        <v>9.8271568627357767E-2</v>
      </c>
      <c r="G18" s="8">
        <v>0.87586336485469996</v>
      </c>
      <c r="H18" s="8">
        <v>9.6642045083346877E-3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1162</v>
      </c>
      <c r="D19" s="53">
        <v>1504661.5580925827</v>
      </c>
      <c r="E19" s="8">
        <v>2.1648579403854874E-2</v>
      </c>
      <c r="F19" s="8">
        <v>0.11807262670131967</v>
      </c>
      <c r="G19" s="8">
        <v>0.8507771991609886</v>
      </c>
      <c r="H19" s="8">
        <v>9.5015947338374721E-3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689</v>
      </c>
      <c r="D20" s="53">
        <v>899126.97620517237</v>
      </c>
      <c r="E20" s="8">
        <v>1.0331162613274068E-2</v>
      </c>
      <c r="F20" s="8">
        <v>0.11050212713366965</v>
      </c>
      <c r="G20" s="8">
        <v>0.87127069177315919</v>
      </c>
      <c r="H20" s="8">
        <v>7.8960184798968353E-3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35</v>
      </c>
      <c r="D21" s="53">
        <v>45733.752558021537</v>
      </c>
      <c r="E21" s="8">
        <v>3.091733162782007E-2</v>
      </c>
      <c r="F21" s="8">
        <v>6.9368517542304442E-2</v>
      </c>
      <c r="G21" s="8">
        <v>0.89971415082987538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2346</v>
      </c>
      <c r="D22" s="53">
        <v>3127543.2258940828</v>
      </c>
      <c r="E22" s="8">
        <v>1.4754585750850382E-2</v>
      </c>
      <c r="F22" s="8">
        <v>0.10225011060117498</v>
      </c>
      <c r="G22" s="8">
        <v>0.87718116461211471</v>
      </c>
      <c r="H22" s="8">
        <v>5.8141390358625337E-3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473</v>
      </c>
      <c r="D23" s="53">
        <v>647526.42276369012</v>
      </c>
      <c r="E23" s="8">
        <v>1.9099362988946562E-2</v>
      </c>
      <c r="F23" s="8">
        <v>0.14002003641924068</v>
      </c>
      <c r="G23" s="8">
        <v>0.81995270836989964</v>
      </c>
      <c r="H23" s="8">
        <v>2.0927892221912766E-2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570</v>
      </c>
      <c r="D24" s="53">
        <v>769294.69221726083</v>
      </c>
      <c r="E24" s="8">
        <v>8.7256863586532875E-3</v>
      </c>
      <c r="F24" s="8">
        <v>0.11108452468322995</v>
      </c>
      <c r="G24" s="8">
        <v>0.87140517534875817</v>
      </c>
      <c r="H24" s="8">
        <v>8.7846136093575281E-3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533</v>
      </c>
      <c r="D25" s="53">
        <v>840523.25433616352</v>
      </c>
      <c r="E25" s="8">
        <v>2.7953955859668179E-2</v>
      </c>
      <c r="F25" s="8">
        <v>0.11418716350963208</v>
      </c>
      <c r="G25" s="8">
        <v>0.8455859227365301</v>
      </c>
      <c r="H25" s="8">
        <v>1.2272957894169068E-2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979</v>
      </c>
      <c r="D26" s="53">
        <v>1182401.5955987053</v>
      </c>
      <c r="E26" s="8">
        <v>1.240611272517763E-2</v>
      </c>
      <c r="F26" s="8">
        <v>9.7196471134507828E-2</v>
      </c>
      <c r="G26" s="8">
        <v>0.88400183276295907</v>
      </c>
      <c r="H26" s="8">
        <v>6.3955833773571827E-3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737</v>
      </c>
      <c r="D27" s="53">
        <v>982850.10650565149</v>
      </c>
      <c r="E27" s="8">
        <v>1.3873290733916341E-2</v>
      </c>
      <c r="F27" s="8">
        <v>0.11609028603787258</v>
      </c>
      <c r="G27" s="8">
        <v>0.86281301940203603</v>
      </c>
      <c r="H27" s="8">
        <v>7.2234038261753805E-3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618</v>
      </c>
      <c r="D28" s="53">
        <v>632210.1899318333</v>
      </c>
      <c r="E28" s="8">
        <v>1.542080961436516E-2</v>
      </c>
      <c r="F28" s="13">
        <v>6.1680818440322381E-2</v>
      </c>
      <c r="G28" s="8">
        <v>0.91207254969423091</v>
      </c>
      <c r="H28" s="8">
        <v>1.0825822251081365E-2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887</v>
      </c>
      <c r="D29" s="53">
        <v>874137.29420712264</v>
      </c>
      <c r="E29" s="8">
        <v>1.2413389040443576E-2</v>
      </c>
      <c r="F29" s="8">
        <v>0.12530558800054253</v>
      </c>
      <c r="G29" s="8">
        <v>0.85542912491843959</v>
      </c>
      <c r="H29" s="8">
        <v>6.8518980405748997E-3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968</v>
      </c>
      <c r="D30" s="53">
        <v>1230568.1752493491</v>
      </c>
      <c r="E30" s="8">
        <v>1.3991986602320554E-2</v>
      </c>
      <c r="F30" s="8">
        <v>0.10155093311921991</v>
      </c>
      <c r="G30" s="8">
        <v>0.87686740713148092</v>
      </c>
      <c r="H30" s="8">
        <v>7.5896731469797894E-3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346</v>
      </c>
      <c r="D31" s="53">
        <v>1038153.9892694759</v>
      </c>
      <c r="E31" s="8">
        <v>1.9934089180277115E-2</v>
      </c>
      <c r="F31" s="8">
        <v>0.1319297902070142</v>
      </c>
      <c r="G31" s="8">
        <v>0.83892551269598448</v>
      </c>
      <c r="H31" s="8">
        <v>9.2106079167238643E-3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1850</v>
      </c>
      <c r="D32" s="53">
        <v>2556647.8651718283</v>
      </c>
      <c r="E32" s="8">
        <v>1.8729027005422193E-2</v>
      </c>
      <c r="F32" s="8">
        <v>0.12764206037197218</v>
      </c>
      <c r="G32" s="8">
        <v>0.8450699509570565</v>
      </c>
      <c r="H32" s="8">
        <v>8.5589616655487328E-3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969</v>
      </c>
      <c r="D33" s="53">
        <v>1218421.7834859507</v>
      </c>
      <c r="E33" s="8">
        <v>8.7239247879120473E-3</v>
      </c>
      <c r="F33" s="13">
        <v>6.9042193794831758E-2</v>
      </c>
      <c r="G33" s="14">
        <v>0.91414712245932461</v>
      </c>
      <c r="H33" s="8">
        <v>8.0867589579322191E-3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833</v>
      </c>
      <c r="D34" s="53">
        <v>1030031.2626480622</v>
      </c>
      <c r="E34" s="8">
        <v>1.5127488874850867E-2</v>
      </c>
      <c r="F34" s="8">
        <v>9.5842977964975748E-2</v>
      </c>
      <c r="G34" s="8">
        <v>0.87679238750451294</v>
      </c>
      <c r="H34" s="8">
        <v>1.2237145655660264E-2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564</v>
      </c>
      <c r="D35" s="53">
        <v>746256.16950333561</v>
      </c>
      <c r="E35" s="8">
        <v>4.3994617756513716E-3</v>
      </c>
      <c r="F35" s="8">
        <v>8.8710743255385124E-2</v>
      </c>
      <c r="G35" s="8">
        <v>0.90016367408367326</v>
      </c>
      <c r="H35" s="8">
        <v>6.7261208852897681E-3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697</v>
      </c>
      <c r="D36" s="53">
        <v>935672.88837103907</v>
      </c>
      <c r="E36" s="8">
        <v>1.6475759022820738E-2</v>
      </c>
      <c r="F36" s="8">
        <v>9.9593118476941328E-2</v>
      </c>
      <c r="G36" s="8">
        <v>0.87832067845240569</v>
      </c>
      <c r="H36" s="8">
        <v>5.6104440478315235E-3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725</v>
      </c>
      <c r="D37" s="53">
        <v>1063109.3281353468</v>
      </c>
      <c r="E37" s="8">
        <v>2.2793623643324146E-2</v>
      </c>
      <c r="F37" s="8">
        <v>0.14330560943403861</v>
      </c>
      <c r="G37" s="8">
        <v>0.82556508410783058</v>
      </c>
      <c r="H37" s="8">
        <v>8.3356828148063184E-3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282</v>
      </c>
      <c r="D38" s="53">
        <v>338795.1780703885</v>
      </c>
      <c r="E38" s="8">
        <v>6.5705842605547219E-3</v>
      </c>
      <c r="F38" s="8">
        <v>8.4841406086964832E-2</v>
      </c>
      <c r="G38" s="8">
        <v>0.88495698193931882</v>
      </c>
      <c r="H38" s="8">
        <v>2.3631027713161511E-2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308</v>
      </c>
      <c r="D39" s="53">
        <v>390738.57940743194</v>
      </c>
      <c r="E39" s="8">
        <v>2.1948285205944818E-2</v>
      </c>
      <c r="F39" s="8">
        <v>0.11974477562657987</v>
      </c>
      <c r="G39" s="8">
        <v>0.85178367447170644</v>
      </c>
      <c r="H39" s="8">
        <v>6.5232646957697985E-3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247</v>
      </c>
      <c r="D40" s="53">
        <v>304919.4294600531</v>
      </c>
      <c r="E40" s="8">
        <v>1.5675165169171883E-2</v>
      </c>
      <c r="F40" s="8">
        <v>7.9917289280429918E-2</v>
      </c>
      <c r="G40" s="8">
        <v>0.89768552992762618</v>
      </c>
      <c r="H40" s="8">
        <v>6.7220156227726724E-3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268</v>
      </c>
      <c r="D41" s="53">
        <v>356117.07214443054</v>
      </c>
      <c r="E41" s="8">
        <v>9.2192308355337638E-3</v>
      </c>
      <c r="F41" s="8">
        <v>6.8917788088933354E-2</v>
      </c>
      <c r="G41" s="8">
        <v>0.92186298107553311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292</v>
      </c>
      <c r="D42" s="53">
        <v>385717.17306909105</v>
      </c>
      <c r="E42" s="54">
        <v>0</v>
      </c>
      <c r="F42" s="8">
        <v>0.10494296838183688</v>
      </c>
      <c r="G42" s="8">
        <v>0.88204384590093388</v>
      </c>
      <c r="H42" s="8">
        <v>1.301318571722922E-2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309</v>
      </c>
      <c r="D43" s="53">
        <v>416967.50954144349</v>
      </c>
      <c r="E43" s="8">
        <v>5.216116427206788E-3</v>
      </c>
      <c r="F43" s="8">
        <v>7.8511760820995355E-2</v>
      </c>
      <c r="G43" s="8">
        <v>0.90368231595113935</v>
      </c>
      <c r="H43" s="8">
        <v>1.2589806800658793E-2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245</v>
      </c>
      <c r="D44" s="53">
        <v>329942.266304666</v>
      </c>
      <c r="E44" s="8">
        <v>1.8624370030275821E-2</v>
      </c>
      <c r="F44" s="8">
        <v>0.11793934594552806</v>
      </c>
      <c r="G44" s="8">
        <v>0.86343628402419625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289</v>
      </c>
      <c r="D45" s="53">
        <v>375148.63799008023</v>
      </c>
      <c r="E45" s="8">
        <v>2.4405239629521368E-2</v>
      </c>
      <c r="F45" s="8">
        <v>0.11120117203013544</v>
      </c>
      <c r="G45" s="8">
        <v>0.86106054882828487</v>
      </c>
      <c r="H45" s="8">
        <v>3.3330395120586358E-3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298</v>
      </c>
      <c r="D46" s="53">
        <v>410459.55458847835</v>
      </c>
      <c r="E46" s="8">
        <v>3.8869917076624239E-2</v>
      </c>
      <c r="F46" s="8">
        <v>0.15378734582361403</v>
      </c>
      <c r="G46" s="8">
        <v>0.79845609283030239</v>
      </c>
      <c r="H46" s="8">
        <v>8.8866442694594244E-3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281</v>
      </c>
      <c r="D47" s="53">
        <v>466264.24808171589</v>
      </c>
      <c r="E47" s="8">
        <v>1.3335776410862969E-2</v>
      </c>
      <c r="F47" s="8">
        <v>0.14808261433210518</v>
      </c>
      <c r="G47" s="8">
        <v>0.83008053097114332</v>
      </c>
      <c r="H47" s="8">
        <v>8.5010782858885216E-3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947</v>
      </c>
      <c r="D48" s="53">
        <v>1210913.2573874465</v>
      </c>
      <c r="E48" s="8">
        <v>1.9981805674532074E-2</v>
      </c>
      <c r="F48" s="8">
        <v>0.1305440853088505</v>
      </c>
      <c r="G48" s="8">
        <v>0.84568036019634296</v>
      </c>
      <c r="H48" s="8">
        <v>3.7937488202754127E-3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1872</v>
      </c>
      <c r="D49" s="53">
        <v>2564156.3912703348</v>
      </c>
      <c r="E49" s="8">
        <v>1.3383237320564319E-2</v>
      </c>
      <c r="F49" s="8">
        <v>9.8426426461600783E-2</v>
      </c>
      <c r="G49" s="8">
        <v>0.87760539931882386</v>
      </c>
      <c r="H49" s="8">
        <v>1.0584936899009325E-2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665</v>
      </c>
      <c r="D50" s="53">
        <v>779127.9681122757</v>
      </c>
      <c r="E50" s="8">
        <v>1.7109483724593737E-2</v>
      </c>
      <c r="F50" s="8">
        <v>9.267899627915982E-2</v>
      </c>
      <c r="G50" s="8">
        <v>0.88329954369955066</v>
      </c>
      <c r="H50" s="8">
        <v>6.9119762966952545E-3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2154</v>
      </c>
      <c r="D51" s="53">
        <v>2995941.6805455014</v>
      </c>
      <c r="E51" s="8">
        <v>1.5081224682325483E-2</v>
      </c>
      <c r="F51" s="8">
        <v>0.11290257023166167</v>
      </c>
      <c r="G51" s="8">
        <v>0.86322096702584783</v>
      </c>
      <c r="H51" s="8">
        <v>8.7952380601665266E-3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551</v>
      </c>
      <c r="D52" s="53">
        <v>656210.74246505997</v>
      </c>
      <c r="E52" s="8">
        <v>4.6377758204429456E-3</v>
      </c>
      <c r="F52" s="13">
        <v>4.7996507269424685E-2</v>
      </c>
      <c r="G52" s="14">
        <v>0.94424800823770805</v>
      </c>
      <c r="H52" s="8">
        <v>3.1177086724239605E-3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2268</v>
      </c>
      <c r="D53" s="53">
        <v>3118858.9061927148</v>
      </c>
      <c r="E53" s="8">
        <v>1.7785218973703845E-2</v>
      </c>
      <c r="F53" s="8">
        <v>0.12150677596603109</v>
      </c>
      <c r="G53" s="8">
        <v>0.85118867080606719</v>
      </c>
      <c r="H53" s="8">
        <v>9.5193342541997749E-3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2664</v>
      </c>
      <c r="D54" s="53">
        <v>3551532.9497089861</v>
      </c>
      <c r="E54" s="8">
        <v>1.3502905136751368E-2</v>
      </c>
      <c r="F54" s="8">
        <v>0.10816225548637004</v>
      </c>
      <c r="G54" s="8">
        <v>0.87001887236300712</v>
      </c>
      <c r="H54" s="8">
        <v>8.3159670138719319E-3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155</v>
      </c>
      <c r="D55" s="53">
        <v>223536.6989487877</v>
      </c>
      <c r="E55" s="8">
        <v>4.7226851111792853E-2</v>
      </c>
      <c r="F55" s="8">
        <v>0.11772787155080131</v>
      </c>
      <c r="G55" s="8">
        <v>0.82519945115160132</v>
      </c>
      <c r="H55" s="8">
        <v>9.8458261858043183E-3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143</v>
      </c>
      <c r="D56" s="53">
        <v>189183.45924505108</v>
      </c>
      <c r="E56" s="8">
        <v>1.1019480418017494E-2</v>
      </c>
      <c r="F56" s="13">
        <v>2.8165327992348985E-2</v>
      </c>
      <c r="G56" s="14">
        <v>0.96081519158963347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2011</v>
      </c>
      <c r="D57" s="53">
        <v>2806758.2213004543</v>
      </c>
      <c r="E57" s="8">
        <v>1.5354997757846907E-2</v>
      </c>
      <c r="F57" s="8">
        <v>0.11861410052738158</v>
      </c>
      <c r="G57" s="8">
        <v>0.85664283968121024</v>
      </c>
      <c r="H57" s="8">
        <v>9.3880620335599525E-3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257</v>
      </c>
      <c r="D58" s="53">
        <v>312100.68489226629</v>
      </c>
      <c r="E58" s="8">
        <v>3.9640484621517792E-2</v>
      </c>
      <c r="F58" s="8">
        <v>0.14752094691149156</v>
      </c>
      <c r="G58" s="8">
        <v>0.80213868767013852</v>
      </c>
      <c r="H58" s="8">
        <v>1.0699880796852589E-2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408</v>
      </c>
      <c r="D59" s="53">
        <v>467027.28322000743</v>
      </c>
      <c r="E59" s="8">
        <v>2.0526742749290591E-3</v>
      </c>
      <c r="F59" s="13">
        <v>5.602972338193745E-2</v>
      </c>
      <c r="G59" s="14">
        <v>0.93753697192553631</v>
      </c>
      <c r="H59" s="8">
        <v>4.380630417596636E-3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408</v>
      </c>
      <c r="D60" s="53">
        <v>467027.28322000743</v>
      </c>
      <c r="E60" s="8">
        <v>2.0526742749290591E-3</v>
      </c>
      <c r="F60" s="13">
        <v>5.602972338193745E-2</v>
      </c>
      <c r="G60" s="14">
        <v>0.93753697192553631</v>
      </c>
      <c r="H60" s="8">
        <v>4.380630417596636E-3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2411</v>
      </c>
      <c r="D61" s="53">
        <v>3308042.3654377651</v>
      </c>
      <c r="E61" s="8">
        <v>1.7398293510570317E-2</v>
      </c>
      <c r="F61" s="8">
        <v>0.11616867685245874</v>
      </c>
      <c r="G61" s="8">
        <v>0.85745809608414703</v>
      </c>
      <c r="H61" s="8">
        <v>8.9749335528257184E-3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2111</v>
      </c>
      <c r="D62" s="53">
        <v>2771347.9996096743</v>
      </c>
      <c r="E62" s="8">
        <v>1.4613894912681584E-2</v>
      </c>
      <c r="F62" s="8">
        <v>0.11478708349147482</v>
      </c>
      <c r="G62" s="8">
        <v>0.86044463482184541</v>
      </c>
      <c r="H62" s="8">
        <v>1.0154386773998164E-2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708</v>
      </c>
      <c r="D63" s="53">
        <v>1003721.6490481105</v>
      </c>
      <c r="E63" s="8">
        <v>1.7945969874775283E-2</v>
      </c>
      <c r="F63" s="8">
        <v>9.2000964538191607E-2</v>
      </c>
      <c r="G63" s="8">
        <v>0.88647239671087219</v>
      </c>
      <c r="H63" s="8">
        <v>3.5806688761601362E-3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372</v>
      </c>
      <c r="D64" s="53">
        <v>493680.70738904446</v>
      </c>
      <c r="E64" s="8">
        <v>3.3588918194002615E-2</v>
      </c>
      <c r="F64" s="14">
        <v>0.18071305421106729</v>
      </c>
      <c r="G64" s="13">
        <v>0.78162202381618162</v>
      </c>
      <c r="H64" s="8">
        <v>4.0760037787480824E-3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2447</v>
      </c>
      <c r="D65" s="53">
        <v>3281388.9412687318</v>
      </c>
      <c r="E65" s="8">
        <v>1.2778352936906955E-2</v>
      </c>
      <c r="F65" s="8">
        <v>9.7898716478838466E-2</v>
      </c>
      <c r="G65" s="8">
        <v>0.88026484864223686</v>
      </c>
      <c r="H65" s="8">
        <v>9.0580819420182455E-3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2033</v>
      </c>
      <c r="D66" s="53">
        <v>2602467.5162428194</v>
      </c>
      <c r="E66" s="8">
        <v>1.5824101688424932E-2</v>
      </c>
      <c r="F66" s="8">
        <v>9.225106645157552E-2</v>
      </c>
      <c r="G66" s="8">
        <v>0.88452175959843415</v>
      </c>
      <c r="H66" s="8">
        <v>7.4030722615659626E-3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786</v>
      </c>
      <c r="D67" s="53">
        <v>1172602.1324149591</v>
      </c>
      <c r="E67" s="8">
        <v>1.4780150753862915E-2</v>
      </c>
      <c r="F67" s="8">
        <v>0.14529899406335192</v>
      </c>
      <c r="G67" s="8">
        <v>0.82928717226797288</v>
      </c>
      <c r="H67" s="8">
        <v>1.063368291481259E-2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922</v>
      </c>
      <c r="D68" s="53">
        <v>1240131.6811414431</v>
      </c>
      <c r="E68" s="8">
        <v>1.3676036937883109E-2</v>
      </c>
      <c r="F68" s="8">
        <v>0.13345732082462167</v>
      </c>
      <c r="G68" s="8">
        <v>0.84741725591374761</v>
      </c>
      <c r="H68" s="8">
        <v>5.4493863237475683E-3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306</v>
      </c>
      <c r="D69" s="53">
        <v>408116.13011919631</v>
      </c>
      <c r="E69" s="8">
        <v>7.9788384722704522E-3</v>
      </c>
      <c r="F69" s="8">
        <v>7.4183602305372437E-2</v>
      </c>
      <c r="G69" s="8">
        <v>0.90926790292062065</v>
      </c>
      <c r="H69" s="8">
        <v>8.5696563017365335E-3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293</v>
      </c>
      <c r="D70" s="53">
        <v>381326.75614616676</v>
      </c>
      <c r="E70" s="8">
        <v>1.7235982435521768E-2</v>
      </c>
      <c r="F70" s="14">
        <v>0.27649087941455952</v>
      </c>
      <c r="G70" s="13">
        <v>0.69911545221112137</v>
      </c>
      <c r="H70" s="8">
        <v>7.1576859387977414E-3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255</v>
      </c>
      <c r="D71" s="53">
        <v>345373.53850880149</v>
      </c>
      <c r="E71" s="8">
        <v>1.7124227637707771E-2</v>
      </c>
      <c r="F71" s="8">
        <v>0.11496370187623209</v>
      </c>
      <c r="G71" s="8">
        <v>0.83539616919381732</v>
      </c>
      <c r="H71" s="8">
        <v>3.2515901292241661E-2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282</v>
      </c>
      <c r="D72" s="53">
        <v>378118.31735225202</v>
      </c>
      <c r="E72" s="8">
        <v>1.900707843686977E-2</v>
      </c>
      <c r="F72" s="13">
        <v>2.8302217099963681E-2</v>
      </c>
      <c r="G72" s="14">
        <v>0.935149028388501</v>
      </c>
      <c r="H72" s="8">
        <v>1.754167607466537E-2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382</v>
      </c>
      <c r="D73" s="53">
        <v>514314.31775704288</v>
      </c>
      <c r="E73" s="8">
        <v>1.9458162211152132E-2</v>
      </c>
      <c r="F73" s="8">
        <v>7.9181406747484195E-2</v>
      </c>
      <c r="G73" s="8">
        <v>0.89963466795430103</v>
      </c>
      <c r="H73" s="8">
        <v>1.7257630870627678E-3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379</v>
      </c>
      <c r="D74" s="53">
        <v>507688.90763287962</v>
      </c>
      <c r="E74" s="8">
        <v>1.6969516404784776E-2</v>
      </c>
      <c r="F74" s="13">
        <v>3.567859941644301E-2</v>
      </c>
      <c r="G74" s="14">
        <v>0.94735188417877192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54" display="Vissza" xr:uid="{7F603E61-9EF6-407E-B74C-26477F53A8E4}"/>
  </hyperlinks>
  <pageMargins left="0.75" right="0.75" top="1" bottom="1" header="0.5" footer="0.5"/>
  <pageSetup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CEDF9-A3C1-4873-8F39-4EB74877CDE5}">
  <sheetPr codeName="Munka4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12" width="13.5703125" style="1" customWidth="1"/>
    <col min="13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208</v>
      </c>
      <c r="D1" s="65"/>
      <c r="E1" s="65"/>
      <c r="F1" s="65"/>
      <c r="G1" s="65"/>
      <c r="H1" s="65"/>
      <c r="I1" s="65"/>
      <c r="J1" s="65"/>
      <c r="K1" s="65"/>
      <c r="L1" s="65"/>
    </row>
    <row r="2" spans="1:44" ht="84" customHeight="1" x14ac:dyDescent="0.2">
      <c r="A2" s="67"/>
      <c r="B2" s="67"/>
      <c r="C2" s="66" t="s">
        <v>1</v>
      </c>
      <c r="D2" s="66"/>
      <c r="E2" s="4" t="s">
        <v>209</v>
      </c>
      <c r="F2" s="4" t="s">
        <v>210</v>
      </c>
      <c r="G2" s="4" t="s">
        <v>211</v>
      </c>
      <c r="H2" s="4" t="s">
        <v>212</v>
      </c>
      <c r="I2" s="4" t="s">
        <v>213</v>
      </c>
      <c r="J2" s="4" t="s">
        <v>214</v>
      </c>
      <c r="K2" s="4" t="s">
        <v>215</v>
      </c>
      <c r="L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41</v>
      </c>
      <c r="D4" s="53">
        <v>58512.946909243263</v>
      </c>
      <c r="E4" s="8">
        <v>0.40063231962972573</v>
      </c>
      <c r="F4" s="8">
        <v>0.59210762562390962</v>
      </c>
      <c r="G4" s="8">
        <v>0.26835258483636176</v>
      </c>
      <c r="H4" s="8">
        <v>0.18836580681302983</v>
      </c>
      <c r="I4" s="8">
        <v>8.8908031637891363E-2</v>
      </c>
      <c r="J4" s="8">
        <v>2.2217201449873773E-2</v>
      </c>
      <c r="K4" s="8">
        <v>1.7739707219379168E-2</v>
      </c>
      <c r="L4" s="54">
        <v>0</v>
      </c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14</v>
      </c>
      <c r="D5" s="53">
        <v>16371.813093802059</v>
      </c>
      <c r="E5" s="8">
        <v>0.47959028987354524</v>
      </c>
      <c r="F5" s="8">
        <v>0.43123902415107174</v>
      </c>
      <c r="G5" s="8">
        <v>0.21599180859554068</v>
      </c>
      <c r="H5" s="8">
        <v>0.12108632563465699</v>
      </c>
      <c r="I5" s="8">
        <v>5.12388425274478E-2</v>
      </c>
      <c r="J5" s="54">
        <v>0</v>
      </c>
      <c r="K5" s="54">
        <v>0</v>
      </c>
      <c r="L5" s="54">
        <v>0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13</v>
      </c>
      <c r="D6" s="53">
        <v>23562.447631453346</v>
      </c>
      <c r="E6" s="8">
        <v>0.42168894042986294</v>
      </c>
      <c r="F6" s="8">
        <v>0.60004628042569952</v>
      </c>
      <c r="G6" s="8">
        <v>0.51632679336460663</v>
      </c>
      <c r="H6" s="8">
        <v>9.0582453712927433E-2</v>
      </c>
      <c r="I6" s="54">
        <v>0</v>
      </c>
      <c r="J6" s="54">
        <v>0</v>
      </c>
      <c r="K6" s="8">
        <v>4.405325639121762E-2</v>
      </c>
      <c r="L6" s="54">
        <v>0</v>
      </c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9</v>
      </c>
      <c r="D7" s="53">
        <v>12785.962667310812</v>
      </c>
      <c r="E7" s="8">
        <v>0.35185992310823211</v>
      </c>
      <c r="F7" s="8">
        <v>0.77276911457917297</v>
      </c>
      <c r="G7" s="54">
        <v>0</v>
      </c>
      <c r="H7" s="8">
        <v>0.35271516336036479</v>
      </c>
      <c r="I7" s="8">
        <v>0.26245563169319303</v>
      </c>
      <c r="J7" s="8">
        <v>0.10167352765952081</v>
      </c>
      <c r="K7" s="54">
        <v>0</v>
      </c>
      <c r="L7" s="54">
        <v>0</v>
      </c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5</v>
      </c>
      <c r="D8" s="53">
        <v>5792.7235166770515</v>
      </c>
      <c r="E8" s="8">
        <v>0.19947847351180717</v>
      </c>
      <c r="F8" s="8">
        <v>0.61571059654887472</v>
      </c>
      <c r="G8" s="54">
        <v>0</v>
      </c>
      <c r="H8" s="8">
        <v>0.4134995434023942</v>
      </c>
      <c r="I8" s="8">
        <v>0.1739510388292301</v>
      </c>
      <c r="J8" s="54">
        <v>0</v>
      </c>
      <c r="K8" s="54">
        <v>0</v>
      </c>
      <c r="L8" s="54">
        <v>0</v>
      </c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33</v>
      </c>
      <c r="D9" s="53">
        <v>46509.117995912027</v>
      </c>
      <c r="E9" s="8">
        <v>0.40049056042860309</v>
      </c>
      <c r="F9" s="8">
        <v>0.53469548521916965</v>
      </c>
      <c r="G9" s="8">
        <v>0.33761338047452083</v>
      </c>
      <c r="H9" s="8">
        <v>0.10678247332031189</v>
      </c>
      <c r="I9" s="8">
        <v>9.0189211113946843E-2</v>
      </c>
      <c r="J9" s="8">
        <v>2.7951377814188841E-2</v>
      </c>
      <c r="K9" s="8">
        <v>2.2318259116508924E-2</v>
      </c>
      <c r="L9" s="54">
        <v>0</v>
      </c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8</v>
      </c>
      <c r="D10" s="53">
        <v>12003.828913331243</v>
      </c>
      <c r="E10" s="8">
        <v>0.4011815689950427</v>
      </c>
      <c r="F10" s="8">
        <v>0.81455231654385885</v>
      </c>
      <c r="G10" s="54">
        <v>0</v>
      </c>
      <c r="H10" s="8">
        <v>0.50446235494849179</v>
      </c>
      <c r="I10" s="8">
        <v>8.394407156681527E-2</v>
      </c>
      <c r="J10" s="54">
        <v>0</v>
      </c>
      <c r="K10" s="54">
        <v>0</v>
      </c>
      <c r="L10" s="54">
        <v>0</v>
      </c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9</v>
      </c>
      <c r="D11" s="53">
        <v>10824.801525484341</v>
      </c>
      <c r="E11" s="8">
        <v>0.41599435010914454</v>
      </c>
      <c r="F11" s="8">
        <v>0.5506809579687153</v>
      </c>
      <c r="G11" s="8">
        <v>9.5385052916608745E-2</v>
      </c>
      <c r="H11" s="8">
        <v>9.2089623340933555E-2</v>
      </c>
      <c r="I11" s="8">
        <v>7.7495439618658263E-2</v>
      </c>
      <c r="J11" s="54">
        <v>0</v>
      </c>
      <c r="K11" s="54">
        <v>0</v>
      </c>
      <c r="L11" s="54">
        <v>0</v>
      </c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16</v>
      </c>
      <c r="D12" s="53">
        <v>27336.062948616032</v>
      </c>
      <c r="E12" s="8">
        <v>0.39415698464201493</v>
      </c>
      <c r="F12" s="8">
        <v>0.65144899414589785</v>
      </c>
      <c r="G12" s="8">
        <v>0.44505030048541472</v>
      </c>
      <c r="H12" s="8">
        <v>4.4655902188898929E-2</v>
      </c>
      <c r="I12" s="8">
        <v>0.12275900574865106</v>
      </c>
      <c r="J12" s="8">
        <v>4.7556004365077828E-2</v>
      </c>
      <c r="K12" s="54">
        <v>0</v>
      </c>
      <c r="L12" s="54">
        <v>0</v>
      </c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7</v>
      </c>
      <c r="D13" s="53">
        <v>10848.305268748558</v>
      </c>
      <c r="E13" s="8">
        <v>0.33739751805839752</v>
      </c>
      <c r="F13" s="8">
        <v>0.79479907603688549</v>
      </c>
      <c r="G13" s="54">
        <v>0</v>
      </c>
      <c r="H13" s="8">
        <v>0.55819592572328336</v>
      </c>
      <c r="I13" s="8">
        <v>9.2885501321509634E-2</v>
      </c>
      <c r="J13" s="54">
        <v>0</v>
      </c>
      <c r="K13" s="54">
        <v>0</v>
      </c>
      <c r="L13" s="54">
        <v>0</v>
      </c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</v>
      </c>
      <c r="D15" s="53">
        <v>5547.0115683177182</v>
      </c>
      <c r="E15" s="8">
        <v>0.60369557022093678</v>
      </c>
      <c r="F15" s="8">
        <v>0.19815221488953155</v>
      </c>
      <c r="G15" s="8">
        <v>0.45135172749561259</v>
      </c>
      <c r="H15" s="8">
        <v>0.17767238884315795</v>
      </c>
      <c r="I15" s="54">
        <v>0</v>
      </c>
      <c r="J15" s="54">
        <v>0</v>
      </c>
      <c r="K15" s="54">
        <v>0</v>
      </c>
      <c r="L15" s="54">
        <v>0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4</v>
      </c>
      <c r="D16" s="53">
        <v>3956.7655980766131</v>
      </c>
      <c r="E16" s="8">
        <v>0.29203742701978269</v>
      </c>
      <c r="F16" s="8">
        <v>0.29203742701978269</v>
      </c>
      <c r="G16" s="54">
        <v>0</v>
      </c>
      <c r="H16" s="8">
        <v>0.44562644995649658</v>
      </c>
      <c r="I16" s="54">
        <v>0</v>
      </c>
      <c r="J16" s="54">
        <v>0</v>
      </c>
      <c r="K16" s="8">
        <v>0.26233612302372084</v>
      </c>
      <c r="L16" s="54">
        <v>0</v>
      </c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</v>
      </c>
      <c r="D17" s="53">
        <v>1220.7165532629815</v>
      </c>
      <c r="E17" s="8">
        <v>1</v>
      </c>
      <c r="F17" s="54">
        <v>0</v>
      </c>
      <c r="G17" s="8">
        <v>1</v>
      </c>
      <c r="H17" s="8">
        <v>1</v>
      </c>
      <c r="I17" s="54">
        <v>0</v>
      </c>
      <c r="J17" s="54">
        <v>0</v>
      </c>
      <c r="K17" s="54">
        <v>0</v>
      </c>
      <c r="L17" s="54">
        <v>0</v>
      </c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9</v>
      </c>
      <c r="D18" s="53">
        <v>14015.452544106953</v>
      </c>
      <c r="E18" s="8">
        <v>0.63307204442441389</v>
      </c>
      <c r="F18" s="8">
        <v>0.62165873022296825</v>
      </c>
      <c r="G18" s="8">
        <v>0.42572427797255818</v>
      </c>
      <c r="H18" s="8">
        <v>7.0318870773675698E-2</v>
      </c>
      <c r="I18" s="54">
        <v>0</v>
      </c>
      <c r="J18" s="54">
        <v>0</v>
      </c>
      <c r="K18" s="54">
        <v>0</v>
      </c>
      <c r="L18" s="54">
        <v>0</v>
      </c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22</v>
      </c>
      <c r="D19" s="53">
        <v>32573.785216295273</v>
      </c>
      <c r="E19" s="8">
        <v>0.37806464233375531</v>
      </c>
      <c r="F19" s="8">
        <v>0.56763119850269161</v>
      </c>
      <c r="G19" s="8">
        <v>0.26139625852162696</v>
      </c>
      <c r="H19" s="8">
        <v>0.23322862425628677</v>
      </c>
      <c r="I19" s="8">
        <v>0.12877289617414142</v>
      </c>
      <c r="J19" s="8">
        <v>3.9909206752492953E-2</v>
      </c>
      <c r="K19" s="8">
        <v>3.186619362228079E-2</v>
      </c>
      <c r="L19" s="54">
        <v>0</v>
      </c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8</v>
      </c>
      <c r="D20" s="53">
        <v>9289.0270011570392</v>
      </c>
      <c r="E20" s="8">
        <v>0.11127897920234324</v>
      </c>
      <c r="F20" s="8">
        <v>0.64907457943153224</v>
      </c>
      <c r="G20" s="54">
        <v>0</v>
      </c>
      <c r="H20" s="8">
        <v>0.13116895785240767</v>
      </c>
      <c r="I20" s="8">
        <v>0.10847748351371694</v>
      </c>
      <c r="J20" s="54">
        <v>0</v>
      </c>
      <c r="K20" s="54">
        <v>0</v>
      </c>
      <c r="L20" s="54">
        <v>0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</v>
      </c>
      <c r="D21" s="53">
        <v>1413.9655944210162</v>
      </c>
      <c r="E21" s="54">
        <v>0</v>
      </c>
      <c r="F21" s="8">
        <v>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31</v>
      </c>
      <c r="D22" s="53">
        <v>46145.604715945476</v>
      </c>
      <c r="E22" s="8">
        <v>0.3896463507996456</v>
      </c>
      <c r="F22" s="8">
        <v>0.61719038301644302</v>
      </c>
      <c r="G22" s="8">
        <v>0.31789758468804064</v>
      </c>
      <c r="H22" s="8">
        <v>0.19084276002775291</v>
      </c>
      <c r="I22" s="8">
        <v>0.11273600090531763</v>
      </c>
      <c r="J22" s="8">
        <v>2.8171565567526681E-2</v>
      </c>
      <c r="K22" s="8">
        <v>2.2494071821197177E-2</v>
      </c>
      <c r="L22" s="54">
        <v>0</v>
      </c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10</v>
      </c>
      <c r="D23" s="53">
        <v>12367.342193297787</v>
      </c>
      <c r="E23" s="8">
        <v>0.44162367954611204</v>
      </c>
      <c r="F23" s="8">
        <v>0.49851766993811453</v>
      </c>
      <c r="G23" s="8">
        <v>8.3487967760742077E-2</v>
      </c>
      <c r="H23" s="8">
        <v>0.17912368331066197</v>
      </c>
      <c r="I23" s="54">
        <v>0</v>
      </c>
      <c r="J23" s="54">
        <v>0</v>
      </c>
      <c r="K23" s="54">
        <v>0</v>
      </c>
      <c r="L23" s="54">
        <v>0</v>
      </c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</v>
      </c>
      <c r="D24" s="53">
        <v>6712.6242016645319</v>
      </c>
      <c r="E24" s="8">
        <v>0.51636595829177934</v>
      </c>
      <c r="F24" s="8">
        <v>0.37355222983696751</v>
      </c>
      <c r="G24" s="8">
        <v>0.15381827364387171</v>
      </c>
      <c r="H24" s="8">
        <v>0.14850405225649699</v>
      </c>
      <c r="I24" s="8">
        <v>0.18131171580785188</v>
      </c>
      <c r="J24" s="54">
        <v>0</v>
      </c>
      <c r="K24" s="54">
        <v>0</v>
      </c>
      <c r="L24" s="54">
        <v>0</v>
      </c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13</v>
      </c>
      <c r="D25" s="53">
        <v>23495.949950737762</v>
      </c>
      <c r="E25" s="8">
        <v>0.56153008732534759</v>
      </c>
      <c r="F25" s="8">
        <v>0.75119953074436163</v>
      </c>
      <c r="G25" s="8">
        <v>0.48825313333647036</v>
      </c>
      <c r="H25" s="8">
        <v>0.20773400676763548</v>
      </c>
      <c r="I25" s="8">
        <v>5.5328426032317427E-2</v>
      </c>
      <c r="J25" s="8">
        <v>5.5328426032317427E-2</v>
      </c>
      <c r="K25" s="8">
        <v>4.4177934873429532E-2</v>
      </c>
      <c r="L25" s="54">
        <v>0</v>
      </c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13</v>
      </c>
      <c r="D26" s="53">
        <v>14669.007481427432</v>
      </c>
      <c r="E26" s="8">
        <v>0.19198831779891892</v>
      </c>
      <c r="F26" s="8">
        <v>0.48026854353356696</v>
      </c>
      <c r="G26" s="8">
        <v>0.21798373905337778</v>
      </c>
      <c r="H26" s="8">
        <v>0.26761502071850746</v>
      </c>
      <c r="I26" s="8">
        <v>0.11436011081834954</v>
      </c>
      <c r="J26" s="54">
        <v>0</v>
      </c>
      <c r="K26" s="54">
        <v>0</v>
      </c>
      <c r="L26" s="54">
        <v>0</v>
      </c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10</v>
      </c>
      <c r="D27" s="53">
        <v>13635.365275413544</v>
      </c>
      <c r="E27" s="8">
        <v>0.29086467741781552</v>
      </c>
      <c r="F27" s="8">
        <v>0.54587733721709375</v>
      </c>
      <c r="G27" s="54">
        <v>0</v>
      </c>
      <c r="H27" s="8">
        <v>8.9358221550664751E-2</v>
      </c>
      <c r="I27" s="8">
        <v>7.3899763814425826E-2</v>
      </c>
      <c r="J27" s="54">
        <v>0</v>
      </c>
      <c r="K27" s="54">
        <v>0</v>
      </c>
      <c r="L27" s="54">
        <v>0</v>
      </c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10</v>
      </c>
      <c r="D28" s="53">
        <v>9749.1929752004398</v>
      </c>
      <c r="E28" s="8">
        <v>0.50586719757582577</v>
      </c>
      <c r="F28" s="54">
        <v>0</v>
      </c>
      <c r="G28" s="8">
        <v>0.10175721295186117</v>
      </c>
      <c r="H28" s="8">
        <v>0.50917794961272844</v>
      </c>
      <c r="I28" s="8">
        <v>8.6045353203697841E-2</v>
      </c>
      <c r="J28" s="54">
        <v>0</v>
      </c>
      <c r="K28" s="54">
        <v>0</v>
      </c>
      <c r="L28" s="54">
        <v>0</v>
      </c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10</v>
      </c>
      <c r="D29" s="53">
        <v>10851.006307753698</v>
      </c>
      <c r="E29" s="8">
        <v>0.1837802095209195</v>
      </c>
      <c r="F29" s="8">
        <v>0.53092979238811411</v>
      </c>
      <c r="G29" s="8">
        <v>0.20325805098290861</v>
      </c>
      <c r="H29" s="54">
        <v>0</v>
      </c>
      <c r="I29" s="8">
        <v>0.17015259130632709</v>
      </c>
      <c r="J29" s="54">
        <v>0</v>
      </c>
      <c r="K29" s="8">
        <v>9.5659565322650048E-2</v>
      </c>
      <c r="L29" s="54">
        <v>0</v>
      </c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14</v>
      </c>
      <c r="D30" s="53">
        <v>17218.093421330945</v>
      </c>
      <c r="E30" s="8">
        <v>0.22336583023063972</v>
      </c>
      <c r="F30" s="8">
        <v>0.6459808144384932</v>
      </c>
      <c r="G30" s="8">
        <v>0.35423054123235986</v>
      </c>
      <c r="H30" s="8">
        <v>0.13924730413475006</v>
      </c>
      <c r="I30" s="8">
        <v>0.14618757599300836</v>
      </c>
      <c r="J30" s="8">
        <v>7.5501618971233225E-2</v>
      </c>
      <c r="K30" s="54">
        <v>0</v>
      </c>
      <c r="L30" s="54">
        <v>0</v>
      </c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7</v>
      </c>
      <c r="D31" s="53">
        <v>20694.654204958184</v>
      </c>
      <c r="E31" s="8">
        <v>0.6122473296412374</v>
      </c>
      <c r="F31" s="8">
        <v>0.85830289065023746</v>
      </c>
      <c r="G31" s="8">
        <v>0.30951572495097218</v>
      </c>
      <c r="H31" s="8">
        <v>0.17686651038308551</v>
      </c>
      <c r="I31" s="54">
        <v>0</v>
      </c>
      <c r="J31" s="54">
        <v>0</v>
      </c>
      <c r="K31" s="54">
        <v>0</v>
      </c>
      <c r="L31" s="54">
        <v>0</v>
      </c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31</v>
      </c>
      <c r="D32" s="53">
        <v>47883.526910158173</v>
      </c>
      <c r="E32" s="8">
        <v>0.37342078229665465</v>
      </c>
      <c r="F32" s="8">
        <v>0.67509840997717219</v>
      </c>
      <c r="G32" s="8">
        <v>0.20631893490718556</v>
      </c>
      <c r="H32" s="8">
        <v>0.17277441292128376</v>
      </c>
      <c r="I32" s="8">
        <v>0.10864427227330306</v>
      </c>
      <c r="J32" s="8">
        <v>2.7149084722759662E-2</v>
      </c>
      <c r="K32" s="8">
        <v>2.1677654377059832E-2</v>
      </c>
      <c r="L32" s="54">
        <v>0</v>
      </c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10</v>
      </c>
      <c r="D33" s="53">
        <v>10629.41999908509</v>
      </c>
      <c r="E33" s="8">
        <v>0.52321514919775813</v>
      </c>
      <c r="F33" s="8">
        <v>0.21824983693773231</v>
      </c>
      <c r="G33" s="8">
        <v>0.54780244625633712</v>
      </c>
      <c r="H33" s="8">
        <v>0.25860208772455257</v>
      </c>
      <c r="I33" s="54">
        <v>0</v>
      </c>
      <c r="J33" s="54">
        <v>0</v>
      </c>
      <c r="K33" s="54">
        <v>0</v>
      </c>
      <c r="L33" s="54">
        <v>0</v>
      </c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14</v>
      </c>
      <c r="D34" s="53">
        <v>15581.786466457152</v>
      </c>
      <c r="E34" s="8">
        <v>0.34503760860884453</v>
      </c>
      <c r="F34" s="8">
        <v>0.39018372430432308</v>
      </c>
      <c r="G34" s="8">
        <v>0.29535161031944557</v>
      </c>
      <c r="H34" s="8">
        <v>0.27149973930763621</v>
      </c>
      <c r="I34" s="8">
        <v>0.11849262891133648</v>
      </c>
      <c r="J34" s="54">
        <v>0</v>
      </c>
      <c r="K34" s="54">
        <v>0</v>
      </c>
      <c r="L34" s="54">
        <v>0</v>
      </c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</v>
      </c>
      <c r="D35" s="53">
        <v>3283.1254925739358</v>
      </c>
      <c r="E35" s="54">
        <v>0</v>
      </c>
      <c r="F35" s="8">
        <v>0.72172011982394768</v>
      </c>
      <c r="G35" s="54">
        <v>0</v>
      </c>
      <c r="H35" s="8">
        <v>0.27827988017605237</v>
      </c>
      <c r="I35" s="54">
        <v>0</v>
      </c>
      <c r="J35" s="54">
        <v>0</v>
      </c>
      <c r="K35" s="54">
        <v>0</v>
      </c>
      <c r="L35" s="54">
        <v>0</v>
      </c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11</v>
      </c>
      <c r="D36" s="53">
        <v>15415.921032987888</v>
      </c>
      <c r="E36" s="8">
        <v>0.33158862919158544</v>
      </c>
      <c r="F36" s="8">
        <v>0.45746504807144023</v>
      </c>
      <c r="G36" s="8">
        <v>0.15837088820717504</v>
      </c>
      <c r="H36" s="8">
        <v>6.4663790965787518E-2</v>
      </c>
      <c r="I36" s="8">
        <v>7.8949380252580109E-2</v>
      </c>
      <c r="J36" s="54">
        <v>0</v>
      </c>
      <c r="K36" s="8">
        <v>6.7333151518606915E-2</v>
      </c>
      <c r="L36" s="54">
        <v>0</v>
      </c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13</v>
      </c>
      <c r="D37" s="53">
        <v>24232.113917224291</v>
      </c>
      <c r="E37" s="8">
        <v>0.53458527099936792</v>
      </c>
      <c r="F37" s="8">
        <v>0.79004497391233164</v>
      </c>
      <c r="G37" s="8">
        <v>0.35731763840404646</v>
      </c>
      <c r="H37" s="8">
        <v>0.20142311326001205</v>
      </c>
      <c r="I37" s="8">
        <v>8.8265790150080223E-2</v>
      </c>
      <c r="J37" s="8">
        <v>5.3647565926321646E-2</v>
      </c>
      <c r="K37" s="54">
        <v>0</v>
      </c>
      <c r="L37" s="54">
        <v>0</v>
      </c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</v>
      </c>
      <c r="D38" s="53">
        <v>2226.0822645811286</v>
      </c>
      <c r="E38" s="54">
        <v>0</v>
      </c>
      <c r="F38" s="54">
        <v>0</v>
      </c>
      <c r="G38" s="54">
        <v>0</v>
      </c>
      <c r="H38" s="8">
        <v>0.5473436496893842</v>
      </c>
      <c r="I38" s="8">
        <v>0.45265635031061568</v>
      </c>
      <c r="J38" s="54">
        <v>0</v>
      </c>
      <c r="K38" s="54">
        <v>0</v>
      </c>
      <c r="L38" s="54">
        <v>0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8</v>
      </c>
      <c r="D39" s="53">
        <v>8576.0417818000333</v>
      </c>
      <c r="E39" s="8">
        <v>0.46312760779111434</v>
      </c>
      <c r="F39" s="8">
        <v>0.44353215682689212</v>
      </c>
      <c r="G39" s="8">
        <v>0.24468776203689019</v>
      </c>
      <c r="H39" s="8">
        <v>0.21398711446143562</v>
      </c>
      <c r="I39" s="8">
        <v>9.7792966674781934E-2</v>
      </c>
      <c r="J39" s="54">
        <v>0</v>
      </c>
      <c r="K39" s="54">
        <v>0</v>
      </c>
      <c r="L39" s="54">
        <v>0</v>
      </c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4</v>
      </c>
      <c r="D40" s="53">
        <v>4779.662420075987</v>
      </c>
      <c r="E40" s="8">
        <v>0.29384933538800234</v>
      </c>
      <c r="F40" s="8">
        <v>0.47618617514026307</v>
      </c>
      <c r="G40" s="8">
        <v>0.52381382485973693</v>
      </c>
      <c r="H40" s="8">
        <v>0.24622168566852842</v>
      </c>
      <c r="I40" s="54">
        <v>0</v>
      </c>
      <c r="J40" s="54">
        <v>0</v>
      </c>
      <c r="K40" s="54">
        <v>0</v>
      </c>
      <c r="L40" s="54">
        <v>0</v>
      </c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</v>
      </c>
      <c r="D41" s="53">
        <v>3283.1254925739358</v>
      </c>
      <c r="E41" s="54">
        <v>0</v>
      </c>
      <c r="F41" s="8">
        <v>0.72172011982394768</v>
      </c>
      <c r="G41" s="54">
        <v>0</v>
      </c>
      <c r="H41" s="8">
        <v>0.27827988017605237</v>
      </c>
      <c r="I41" s="54">
        <v>0</v>
      </c>
      <c r="J41" s="54">
        <v>0</v>
      </c>
      <c r="K41" s="54">
        <v>0</v>
      </c>
      <c r="L41" s="54">
        <v>0</v>
      </c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0</v>
      </c>
      <c r="D42" s="53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</v>
      </c>
      <c r="D43" s="53">
        <v>2174.9510761306269</v>
      </c>
      <c r="E43" s="54">
        <v>0</v>
      </c>
      <c r="F43" s="8">
        <v>0.52274671457910504</v>
      </c>
      <c r="G43" s="54">
        <v>0</v>
      </c>
      <c r="H43" s="54">
        <v>0</v>
      </c>
      <c r="I43" s="54">
        <v>0</v>
      </c>
      <c r="J43" s="54">
        <v>0</v>
      </c>
      <c r="K43" s="8">
        <v>0.4772532854208949</v>
      </c>
      <c r="L43" s="54">
        <v>0</v>
      </c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4</v>
      </c>
      <c r="D44" s="53">
        <v>6144.9668562859051</v>
      </c>
      <c r="E44" s="8">
        <v>0.63320562352764065</v>
      </c>
      <c r="F44" s="8">
        <v>0.36679437647235941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7</v>
      </c>
      <c r="D45" s="53">
        <v>9155.5924068364729</v>
      </c>
      <c r="E45" s="8">
        <v>0.26666030968164844</v>
      </c>
      <c r="F45" s="8">
        <v>0.39990391422133664</v>
      </c>
      <c r="G45" s="8">
        <v>0.39999046452247261</v>
      </c>
      <c r="H45" s="8">
        <v>0.24220917117600613</v>
      </c>
      <c r="I45" s="8">
        <v>0.22455675976183292</v>
      </c>
      <c r="J45" s="54">
        <v>0</v>
      </c>
      <c r="K45" s="54">
        <v>0</v>
      </c>
      <c r="L45" s="54">
        <v>0</v>
      </c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8</v>
      </c>
      <c r="D46" s="53">
        <v>15954.528850162274</v>
      </c>
      <c r="E46" s="8">
        <v>0.51797404213520815</v>
      </c>
      <c r="F46" s="8">
        <v>0.87049459572284049</v>
      </c>
      <c r="G46" s="8">
        <v>0.46619021063111982</v>
      </c>
      <c r="H46" s="8">
        <v>0.22941393676933136</v>
      </c>
      <c r="I46" s="8">
        <v>8.1481185757184174E-2</v>
      </c>
      <c r="J46" s="8">
        <v>8.1481185757184174E-2</v>
      </c>
      <c r="K46" s="54">
        <v>0</v>
      </c>
      <c r="L46" s="54">
        <v>0</v>
      </c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3</v>
      </c>
      <c r="D47" s="53">
        <v>6217.9957607969063</v>
      </c>
      <c r="E47" s="8">
        <v>0.55795837865575126</v>
      </c>
      <c r="F47" s="8">
        <v>0.84530914275343216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15</v>
      </c>
      <c r="D48" s="53">
        <v>24196.233397830598</v>
      </c>
      <c r="E48" s="8">
        <v>0.53382835153502761</v>
      </c>
      <c r="F48" s="8">
        <v>0.60700413480176774</v>
      </c>
      <c r="G48" s="54">
        <v>0</v>
      </c>
      <c r="H48" s="8">
        <v>0.30607381113154286</v>
      </c>
      <c r="I48" s="8">
        <v>3.4661451407734509E-2</v>
      </c>
      <c r="J48" s="54">
        <v>0</v>
      </c>
      <c r="K48" s="54">
        <v>0</v>
      </c>
      <c r="L48" s="54">
        <v>0</v>
      </c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26</v>
      </c>
      <c r="D49" s="53">
        <v>34316.713511412665</v>
      </c>
      <c r="E49" s="8">
        <v>0.30671766563543346</v>
      </c>
      <c r="F49" s="8">
        <v>0.58160430592925105</v>
      </c>
      <c r="G49" s="8">
        <v>0.45756422870349184</v>
      </c>
      <c r="H49" s="8">
        <v>0.10537154384736415</v>
      </c>
      <c r="I49" s="8">
        <v>0.12715653453856982</v>
      </c>
      <c r="J49" s="8">
        <v>3.7882238591294269E-2</v>
      </c>
      <c r="K49" s="8">
        <v>3.0247725976668641E-2</v>
      </c>
      <c r="L49" s="54">
        <v>0</v>
      </c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10</v>
      </c>
      <c r="D50" s="53">
        <v>13330.477289792769</v>
      </c>
      <c r="E50" s="8">
        <v>0.60986153187242609</v>
      </c>
      <c r="F50" s="8">
        <v>0.1830872694344475</v>
      </c>
      <c r="G50" s="8">
        <v>0.10536011539465093</v>
      </c>
      <c r="H50" s="8">
        <v>0.20705119869312635</v>
      </c>
      <c r="I50" s="8">
        <v>6.2914219043851347E-2</v>
      </c>
      <c r="J50" s="54">
        <v>0</v>
      </c>
      <c r="K50" s="54">
        <v>0</v>
      </c>
      <c r="L50" s="54">
        <v>0</v>
      </c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31</v>
      </c>
      <c r="D51" s="53">
        <v>45182.469619450501</v>
      </c>
      <c r="E51" s="8">
        <v>0.33890206704163206</v>
      </c>
      <c r="F51" s="8">
        <v>0.71278355624854639</v>
      </c>
      <c r="G51" s="8">
        <v>0.31644131107465961</v>
      </c>
      <c r="H51" s="8">
        <v>0.1828529343603634</v>
      </c>
      <c r="I51" s="8">
        <v>9.6577154892517794E-2</v>
      </c>
      <c r="J51" s="8">
        <v>2.8772086604774583E-2</v>
      </c>
      <c r="K51" s="8">
        <v>2.2973568188185207E-2</v>
      </c>
      <c r="L51" s="54">
        <v>0</v>
      </c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3</v>
      </c>
      <c r="D52" s="53">
        <v>3043.3583145193679</v>
      </c>
      <c r="E52" s="8">
        <v>0.63883561687885027</v>
      </c>
      <c r="F52" s="8">
        <v>0.36116438312114985</v>
      </c>
      <c r="G52" s="54">
        <v>0</v>
      </c>
      <c r="H52" s="8">
        <v>0.32383659577044815</v>
      </c>
      <c r="I52" s="54">
        <v>0</v>
      </c>
      <c r="J52" s="54">
        <v>0</v>
      </c>
      <c r="K52" s="54">
        <v>0</v>
      </c>
      <c r="L52" s="54">
        <v>0</v>
      </c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38</v>
      </c>
      <c r="D53" s="53">
        <v>55469.588594723893</v>
      </c>
      <c r="E53" s="8">
        <v>0.38756321269032429</v>
      </c>
      <c r="F53" s="8">
        <v>0.60477840712885289</v>
      </c>
      <c r="G53" s="8">
        <v>0.28307584294904564</v>
      </c>
      <c r="H53" s="8">
        <v>0.18093315475281113</v>
      </c>
      <c r="I53" s="8">
        <v>9.3786001786356932E-2</v>
      </c>
      <c r="J53" s="8">
        <v>2.3436155952165798E-2</v>
      </c>
      <c r="K53" s="8">
        <v>1.8713002439895227E-2</v>
      </c>
      <c r="L53" s="54">
        <v>0</v>
      </c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34</v>
      </c>
      <c r="D54" s="53">
        <v>47956.012509967208</v>
      </c>
      <c r="E54" s="8">
        <v>0.36834996723212166</v>
      </c>
      <c r="F54" s="8">
        <v>0.54777962917062506</v>
      </c>
      <c r="G54" s="8">
        <v>0.32742715100061121</v>
      </c>
      <c r="H54" s="8">
        <v>0.10356070890000503</v>
      </c>
      <c r="I54" s="8">
        <v>8.1372007426884801E-2</v>
      </c>
      <c r="J54" s="54">
        <v>0</v>
      </c>
      <c r="K54" s="8">
        <v>2.1644888563187227E-2</v>
      </c>
      <c r="L54" s="54">
        <v>0</v>
      </c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7</v>
      </c>
      <c r="D55" s="53">
        <v>10556.934399276059</v>
      </c>
      <c r="E55" s="8">
        <v>0.54727838532251183</v>
      </c>
      <c r="F55" s="8">
        <v>0.79347232791866584</v>
      </c>
      <c r="G55" s="54">
        <v>0</v>
      </c>
      <c r="H55" s="8">
        <v>0.57360210578111837</v>
      </c>
      <c r="I55" s="8">
        <v>0.12314123397390567</v>
      </c>
      <c r="J55" s="8">
        <v>0.12314123397390567</v>
      </c>
      <c r="K55" s="54">
        <v>0</v>
      </c>
      <c r="L55" s="54">
        <v>0</v>
      </c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2</v>
      </c>
      <c r="D56" s="53">
        <v>2084.703424563651</v>
      </c>
      <c r="E56" s="8">
        <v>0.47275347882633556</v>
      </c>
      <c r="F56" s="8">
        <v>0.52724652117366455</v>
      </c>
      <c r="G56" s="54">
        <v>0</v>
      </c>
      <c r="H56" s="8">
        <v>0.47275347882633556</v>
      </c>
      <c r="I56" s="54">
        <v>0</v>
      </c>
      <c r="J56" s="54">
        <v>0</v>
      </c>
      <c r="K56" s="54">
        <v>0</v>
      </c>
      <c r="L56" s="54">
        <v>0</v>
      </c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29</v>
      </c>
      <c r="D57" s="53">
        <v>43097.766194886848</v>
      </c>
      <c r="E57" s="8">
        <v>0.33242747401357492</v>
      </c>
      <c r="F57" s="8">
        <v>0.72175826019619305</v>
      </c>
      <c r="G57" s="8">
        <v>0.33174805068356827</v>
      </c>
      <c r="H57" s="8">
        <v>0.16883001133697056</v>
      </c>
      <c r="I57" s="8">
        <v>0.1012487363528797</v>
      </c>
      <c r="J57" s="8">
        <v>3.0163835476527748E-2</v>
      </c>
      <c r="K57" s="8">
        <v>2.4084834049617219E-2</v>
      </c>
      <c r="L57" s="54">
        <v>0</v>
      </c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9</v>
      </c>
      <c r="D58" s="53">
        <v>12371.822399837052</v>
      </c>
      <c r="E58" s="8">
        <v>0.57963088854899325</v>
      </c>
      <c r="F58" s="8">
        <v>0.19727414509912602</v>
      </c>
      <c r="G58" s="8">
        <v>0.11352415029307551</v>
      </c>
      <c r="H58" s="8">
        <v>0.2230949663518807</v>
      </c>
      <c r="I58" s="8">
        <v>6.7789250529506004E-2</v>
      </c>
      <c r="J58" s="54">
        <v>0</v>
      </c>
      <c r="K58" s="54">
        <v>0</v>
      </c>
      <c r="L58" s="54">
        <v>0</v>
      </c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</v>
      </c>
      <c r="D59" s="53">
        <v>958.65488995571718</v>
      </c>
      <c r="E59" s="8">
        <v>1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</v>
      </c>
      <c r="D60" s="53">
        <v>958.65488995571718</v>
      </c>
      <c r="E60" s="8">
        <v>1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40</v>
      </c>
      <c r="D61" s="53">
        <v>57554.292019287546</v>
      </c>
      <c r="E61" s="8">
        <v>0.39064893285683622</v>
      </c>
      <c r="F61" s="8">
        <v>0.60197008506471394</v>
      </c>
      <c r="G61" s="8">
        <v>0.27282240817463549</v>
      </c>
      <c r="H61" s="8">
        <v>0.1915033278469303</v>
      </c>
      <c r="I61" s="8">
        <v>9.0388931085971458E-2</v>
      </c>
      <c r="J61" s="8">
        <v>2.2587262970288527E-2</v>
      </c>
      <c r="K61" s="8">
        <v>1.8035189215170923E-2</v>
      </c>
      <c r="L61" s="54">
        <v>0</v>
      </c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29</v>
      </c>
      <c r="D62" s="53">
        <v>40500.188432766103</v>
      </c>
      <c r="E62" s="8">
        <v>0.34687432021050085</v>
      </c>
      <c r="F62" s="8">
        <v>0.63448239657526828</v>
      </c>
      <c r="G62" s="8">
        <v>5.5635316939911805E-2</v>
      </c>
      <c r="H62" s="8">
        <v>0.21766740958886135</v>
      </c>
      <c r="I62" s="8">
        <v>9.8399382266379426E-2</v>
      </c>
      <c r="J62" s="8">
        <v>3.2098466185324824E-2</v>
      </c>
      <c r="K62" s="54">
        <v>0</v>
      </c>
      <c r="L62" s="54">
        <v>0</v>
      </c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12</v>
      </c>
      <c r="D63" s="53">
        <v>18012.75847647716</v>
      </c>
      <c r="E63" s="8">
        <v>0.5215027076433304</v>
      </c>
      <c r="F63" s="8">
        <v>0.49683147952077411</v>
      </c>
      <c r="G63" s="8">
        <v>0.74662965960865979</v>
      </c>
      <c r="H63" s="8">
        <v>0.12248359141814866</v>
      </c>
      <c r="I63" s="8">
        <v>6.7567519609308485E-2</v>
      </c>
      <c r="J63" s="54">
        <v>0</v>
      </c>
      <c r="K63" s="8">
        <v>5.7625962623580336E-2</v>
      </c>
      <c r="L63" s="54">
        <v>0</v>
      </c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10</v>
      </c>
      <c r="D64" s="53">
        <v>16582.200894447957</v>
      </c>
      <c r="E64" s="8">
        <v>0.38606187162775801</v>
      </c>
      <c r="F64" s="8">
        <v>0.598706400990488</v>
      </c>
      <c r="G64" s="54">
        <v>0</v>
      </c>
      <c r="H64" s="8">
        <v>0.16644903288605215</v>
      </c>
      <c r="I64" s="54">
        <v>0</v>
      </c>
      <c r="J64" s="54">
        <v>0</v>
      </c>
      <c r="K64" s="54">
        <v>0</v>
      </c>
      <c r="L64" s="54">
        <v>0</v>
      </c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31</v>
      </c>
      <c r="D65" s="53">
        <v>41930.746014795302</v>
      </c>
      <c r="E65" s="8">
        <v>0.40639444214968967</v>
      </c>
      <c r="F65" s="8">
        <v>0.58949803172955539</v>
      </c>
      <c r="G65" s="8">
        <v>0.37447701369176051</v>
      </c>
      <c r="H65" s="8">
        <v>0.19703315435049334</v>
      </c>
      <c r="I65" s="8">
        <v>0.12406817024427928</v>
      </c>
      <c r="J65" s="8">
        <v>3.100335797626215E-2</v>
      </c>
      <c r="K65" s="8">
        <v>2.4755165251455161E-2</v>
      </c>
      <c r="L65" s="54">
        <v>0</v>
      </c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31</v>
      </c>
      <c r="D66" s="53">
        <v>41181.710617849036</v>
      </c>
      <c r="E66" s="8">
        <v>0.33981980720479393</v>
      </c>
      <c r="F66" s="8">
        <v>0.5000966481723691</v>
      </c>
      <c r="G66" s="8">
        <v>0.29236160200885192</v>
      </c>
      <c r="H66" s="8">
        <v>0.12054074527297173</v>
      </c>
      <c r="I66" s="8">
        <v>0.10595952187019825</v>
      </c>
      <c r="J66" s="8">
        <v>3.1567263948112469E-2</v>
      </c>
      <c r="K66" s="8">
        <v>2.5205425688731836E-2</v>
      </c>
      <c r="L66" s="54">
        <v>0</v>
      </c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10</v>
      </c>
      <c r="D67" s="53">
        <v>17331.23629139422</v>
      </c>
      <c r="E67" s="8">
        <v>0.5451322991188654</v>
      </c>
      <c r="F67" s="8">
        <v>0.81074000610540398</v>
      </c>
      <c r="G67" s="8">
        <v>0.21130342915048567</v>
      </c>
      <c r="H67" s="8">
        <v>0.34952869271560144</v>
      </c>
      <c r="I67" s="8">
        <v>4.8391041127605582E-2</v>
      </c>
      <c r="J67" s="54">
        <v>0</v>
      </c>
      <c r="K67" s="54">
        <v>0</v>
      </c>
      <c r="L67" s="54">
        <v>0</v>
      </c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11</v>
      </c>
      <c r="D68" s="53">
        <v>16960.086679129454</v>
      </c>
      <c r="E68" s="8">
        <v>0.37727067257589114</v>
      </c>
      <c r="F68" s="8">
        <v>0.57916010230691839</v>
      </c>
      <c r="G68" s="8">
        <v>6.0879657389410785E-2</v>
      </c>
      <c r="H68" s="8">
        <v>0.1281661157955484</v>
      </c>
      <c r="I68" s="8">
        <v>7.1761273076204571E-2</v>
      </c>
      <c r="J68" s="54">
        <v>0</v>
      </c>
      <c r="K68" s="54">
        <v>0</v>
      </c>
      <c r="L68" s="54">
        <v>0</v>
      </c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</v>
      </c>
      <c r="D69" s="53">
        <v>3256.2926801491772</v>
      </c>
      <c r="E69" s="54">
        <v>0</v>
      </c>
      <c r="F69" s="8">
        <v>0.74238410505418662</v>
      </c>
      <c r="G69" s="54">
        <v>0</v>
      </c>
      <c r="H69" s="54">
        <v>0</v>
      </c>
      <c r="I69" s="8">
        <v>0.25761589494581344</v>
      </c>
      <c r="J69" s="54">
        <v>0</v>
      </c>
      <c r="K69" s="54">
        <v>0</v>
      </c>
      <c r="L69" s="54">
        <v>0</v>
      </c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5</v>
      </c>
      <c r="D70" s="53">
        <v>6572.5412711298231</v>
      </c>
      <c r="E70" s="8">
        <v>0.42849150031352934</v>
      </c>
      <c r="F70" s="8">
        <v>0.41819637400950727</v>
      </c>
      <c r="G70" s="8">
        <v>0.15093868030070598</v>
      </c>
      <c r="H70" s="8">
        <v>0.14994973110518398</v>
      </c>
      <c r="I70" s="8">
        <v>0.28091521458460278</v>
      </c>
      <c r="J70" s="54">
        <v>0</v>
      </c>
      <c r="K70" s="54">
        <v>0</v>
      </c>
      <c r="L70" s="54">
        <v>0</v>
      </c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5</v>
      </c>
      <c r="D71" s="53">
        <v>5914.2550934653473</v>
      </c>
      <c r="E71" s="8">
        <v>0.58758144416823721</v>
      </c>
      <c r="F71" s="8">
        <v>0.20640241822030128</v>
      </c>
      <c r="G71" s="8">
        <v>0.61920725466090376</v>
      </c>
      <c r="H71" s="8">
        <v>0.41241855583176279</v>
      </c>
      <c r="I71" s="54">
        <v>0</v>
      </c>
      <c r="J71" s="54">
        <v>0</v>
      </c>
      <c r="K71" s="54">
        <v>0</v>
      </c>
      <c r="L71" s="54">
        <v>0</v>
      </c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4</v>
      </c>
      <c r="D72" s="53">
        <v>7186.9245163314699</v>
      </c>
      <c r="E72" s="8">
        <v>0.6700661606303393</v>
      </c>
      <c r="F72" s="8">
        <v>1</v>
      </c>
      <c r="G72" s="54">
        <v>0</v>
      </c>
      <c r="H72" s="8">
        <v>0.50928478022807</v>
      </c>
      <c r="I72" s="54">
        <v>0</v>
      </c>
      <c r="J72" s="54">
        <v>0</v>
      </c>
      <c r="K72" s="54">
        <v>0</v>
      </c>
      <c r="L72" s="54">
        <v>0</v>
      </c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5</v>
      </c>
      <c r="D73" s="53">
        <v>10007.611422434582</v>
      </c>
      <c r="E73" s="8">
        <v>0.49708841591914288</v>
      </c>
      <c r="F73" s="8">
        <v>0.75593545061552792</v>
      </c>
      <c r="G73" s="8">
        <v>0.78038816603809924</v>
      </c>
      <c r="H73" s="54">
        <v>0</v>
      </c>
      <c r="I73" s="54">
        <v>0</v>
      </c>
      <c r="J73" s="54">
        <v>0</v>
      </c>
      <c r="K73" s="8">
        <v>0.10372130800223803</v>
      </c>
      <c r="L73" s="54">
        <v>0</v>
      </c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8</v>
      </c>
      <c r="D74" s="53">
        <v>8615.2352466034135</v>
      </c>
      <c r="E74" s="8">
        <v>0.11164722344319224</v>
      </c>
      <c r="F74" s="8">
        <v>0.42768122360497757</v>
      </c>
      <c r="G74" s="8">
        <v>0.25600628771997974</v>
      </c>
      <c r="H74" s="8">
        <v>0.20466526523185055</v>
      </c>
      <c r="I74" s="8">
        <v>0.15089476859276171</v>
      </c>
      <c r="J74" s="8">
        <v>0.15089476859276171</v>
      </c>
      <c r="K74" s="54">
        <v>0</v>
      </c>
      <c r="L74" s="54">
        <v>0</v>
      </c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L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55" display="Vissza" xr:uid="{EDC95C0E-E928-4F09-BAB8-8EA9B7D93C72}"/>
  </hyperlinks>
  <pageMargins left="0.75" right="0.75" top="1" bottom="1" header="0.5" footer="0.5"/>
  <pageSetup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0C5E8-B8AB-4137-B7C2-2377F7BD1BDD}">
  <sheetPr codeName="Munka4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216</v>
      </c>
      <c r="D1" s="65"/>
      <c r="E1" s="65"/>
      <c r="F1" s="65"/>
      <c r="G1" s="65"/>
      <c r="H1" s="65"/>
    </row>
    <row r="2" spans="1:44" ht="71.099999999999994" customHeight="1" x14ac:dyDescent="0.2">
      <c r="A2" s="67"/>
      <c r="B2" s="67"/>
      <c r="C2" s="66" t="s">
        <v>1</v>
      </c>
      <c r="D2" s="66"/>
      <c r="E2" s="4" t="s">
        <v>217</v>
      </c>
      <c r="F2" s="4" t="s">
        <v>218</v>
      </c>
      <c r="G2" s="4" t="s">
        <v>219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41</v>
      </c>
      <c r="D4" s="53">
        <v>58512.946909243263</v>
      </c>
      <c r="E4" s="8">
        <v>0.55322024469655862</v>
      </c>
      <c r="F4" s="8">
        <v>0.41374726240377818</v>
      </c>
      <c r="G4" s="8">
        <v>1.4333179449497574E-2</v>
      </c>
      <c r="H4" s="8">
        <v>1.8699313450165483E-2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14</v>
      </c>
      <c r="D5" s="53">
        <v>16371.813093802059</v>
      </c>
      <c r="E5" s="8">
        <v>0.50946050678745713</v>
      </c>
      <c r="F5" s="8">
        <v>0.42370804767380493</v>
      </c>
      <c r="G5" s="54">
        <v>0</v>
      </c>
      <c r="H5" s="8">
        <v>6.6831445538738085E-2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13</v>
      </c>
      <c r="D6" s="53">
        <v>23562.447631453346</v>
      </c>
      <c r="E6" s="8">
        <v>0.576438856954956</v>
      </c>
      <c r="F6" s="8">
        <v>0.423561143045044</v>
      </c>
      <c r="G6" s="54">
        <v>0</v>
      </c>
      <c r="H6" s="54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9</v>
      </c>
      <c r="D7" s="53">
        <v>12785.962667310812</v>
      </c>
      <c r="E7" s="8">
        <v>0.5464665492322468</v>
      </c>
      <c r="F7" s="8">
        <v>0.38793990963273089</v>
      </c>
      <c r="G7" s="8">
        <v>6.5593541135022054E-2</v>
      </c>
      <c r="H7" s="54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5</v>
      </c>
      <c r="D8" s="53">
        <v>5792.7235166770515</v>
      </c>
      <c r="E8" s="8">
        <v>0.59736034770769375</v>
      </c>
      <c r="F8" s="8">
        <v>0.40263965229230614</v>
      </c>
      <c r="G8" s="54">
        <v>0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33</v>
      </c>
      <c r="D9" s="53">
        <v>46509.117995912027</v>
      </c>
      <c r="E9" s="8">
        <v>0.56675530487225889</v>
      </c>
      <c r="F9" s="8">
        <v>0.39168663970540796</v>
      </c>
      <c r="G9" s="8">
        <v>1.8032519306060042E-2</v>
      </c>
      <c r="H9" s="8">
        <v>2.3525536116273012E-2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8</v>
      </c>
      <c r="D10" s="53">
        <v>12003.828913331243</v>
      </c>
      <c r="E10" s="8">
        <v>0.50077833509100855</v>
      </c>
      <c r="F10" s="8">
        <v>0.4992216649089915</v>
      </c>
      <c r="G10" s="54">
        <v>0</v>
      </c>
      <c r="H10" s="54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9</v>
      </c>
      <c r="D11" s="53">
        <v>10824.801525484341</v>
      </c>
      <c r="E11" s="8">
        <v>0.47640006431651605</v>
      </c>
      <c r="F11" s="8">
        <v>0.4225216911934655</v>
      </c>
      <c r="G11" s="54">
        <v>0</v>
      </c>
      <c r="H11" s="8">
        <v>0.1010782444900185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16</v>
      </c>
      <c r="D12" s="53">
        <v>27336.062948616032</v>
      </c>
      <c r="E12" s="8">
        <v>0.55667325717039851</v>
      </c>
      <c r="F12" s="8">
        <v>0.41264651759945131</v>
      </c>
      <c r="G12" s="8">
        <v>3.0680225230150363E-2</v>
      </c>
      <c r="H12" s="54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7</v>
      </c>
      <c r="D13" s="53">
        <v>10848.305268748558</v>
      </c>
      <c r="E13" s="8">
        <v>0.55411949691832174</v>
      </c>
      <c r="F13" s="8">
        <v>0.44588050308167831</v>
      </c>
      <c r="G13" s="54">
        <v>0</v>
      </c>
      <c r="H13" s="54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4">
        <v>0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</v>
      </c>
      <c r="D15" s="53">
        <v>5547.0115683177182</v>
      </c>
      <c r="E15" s="8">
        <v>0.57397681862222105</v>
      </c>
      <c r="F15" s="8">
        <v>0.42602318137777884</v>
      </c>
      <c r="G15" s="54">
        <v>0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4</v>
      </c>
      <c r="D16" s="53">
        <v>3956.7655980766131</v>
      </c>
      <c r="E16" s="8">
        <v>0.70796257298021747</v>
      </c>
      <c r="F16" s="8">
        <v>0.29203742701978269</v>
      </c>
      <c r="G16" s="54">
        <v>0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</v>
      </c>
      <c r="D17" s="53">
        <v>1220.7165532629815</v>
      </c>
      <c r="E17" s="8">
        <v>1</v>
      </c>
      <c r="F17" s="54">
        <v>0</v>
      </c>
      <c r="G17" s="54">
        <v>0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9</v>
      </c>
      <c r="D18" s="53">
        <v>14015.452544106953</v>
      </c>
      <c r="E18" s="8">
        <v>0.38054547297990399</v>
      </c>
      <c r="F18" s="8">
        <v>0.61945452702009596</v>
      </c>
      <c r="G18" s="54">
        <v>0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22</v>
      </c>
      <c r="D19" s="53">
        <v>32573.785216295273</v>
      </c>
      <c r="E19" s="8">
        <v>0.49570518059340574</v>
      </c>
      <c r="F19" s="8">
        <v>0.44495788664045643</v>
      </c>
      <c r="G19" s="8">
        <v>2.5746979130615563E-2</v>
      </c>
      <c r="H19" s="8">
        <v>3.3589953635522654E-2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8</v>
      </c>
      <c r="D20" s="53">
        <v>9289.0270011570392</v>
      </c>
      <c r="E20" s="8">
        <v>0.88872102079765691</v>
      </c>
      <c r="F20" s="8">
        <v>0.11127897920234324</v>
      </c>
      <c r="G20" s="54">
        <v>0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</v>
      </c>
      <c r="D21" s="53">
        <v>1413.9655944210162</v>
      </c>
      <c r="E21" s="8">
        <v>1</v>
      </c>
      <c r="F21" s="54">
        <v>0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31</v>
      </c>
      <c r="D22" s="53">
        <v>46145.604715945476</v>
      </c>
      <c r="E22" s="8">
        <v>0.55336955942553179</v>
      </c>
      <c r="F22" s="8">
        <v>0.40474501041886218</v>
      </c>
      <c r="G22" s="8">
        <v>1.8174570976622308E-2</v>
      </c>
      <c r="H22" s="8">
        <v>2.3710859178983745E-2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10</v>
      </c>
      <c r="D23" s="53">
        <v>12367.342193297787</v>
      </c>
      <c r="E23" s="8">
        <v>0.55266311460718598</v>
      </c>
      <c r="F23" s="8">
        <v>0.44733688539281408</v>
      </c>
      <c r="G23" s="54">
        <v>0</v>
      </c>
      <c r="H23" s="54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</v>
      </c>
      <c r="D24" s="53">
        <v>6712.6242016645319</v>
      </c>
      <c r="E24" s="8">
        <v>0.32981576806434881</v>
      </c>
      <c r="F24" s="8">
        <v>0.67018423193565102</v>
      </c>
      <c r="G24" s="54">
        <v>0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13</v>
      </c>
      <c r="D25" s="53">
        <v>23495.949950737762</v>
      </c>
      <c r="E25" s="8">
        <v>0.35905098249396467</v>
      </c>
      <c r="F25" s="8">
        <v>0.64094901750603539</v>
      </c>
      <c r="G25" s="54">
        <v>0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13</v>
      </c>
      <c r="D26" s="53">
        <v>14669.007481427432</v>
      </c>
      <c r="E26" s="8">
        <v>0.62162908870358413</v>
      </c>
      <c r="F26" s="8">
        <v>0.24660817917121161</v>
      </c>
      <c r="G26" s="8">
        <v>5.7173368357127392E-2</v>
      </c>
      <c r="H26" s="8">
        <v>7.4589363768076844E-2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10</v>
      </c>
      <c r="D27" s="53">
        <v>13635.365275413544</v>
      </c>
      <c r="E27" s="8">
        <v>0.92419173072425009</v>
      </c>
      <c r="F27" s="8">
        <v>7.5808269275749837E-2</v>
      </c>
      <c r="G27" s="54">
        <v>0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10</v>
      </c>
      <c r="D28" s="53">
        <v>9749.1929752004398</v>
      </c>
      <c r="E28" s="8">
        <v>0.79564171747390044</v>
      </c>
      <c r="F28" s="8">
        <v>0.20435828252609953</v>
      </c>
      <c r="G28" s="54">
        <v>0</v>
      </c>
      <c r="H28" s="54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10</v>
      </c>
      <c r="D29" s="53">
        <v>10851.006307753698</v>
      </c>
      <c r="E29" s="8">
        <v>0.81621979047908055</v>
      </c>
      <c r="F29" s="8">
        <v>0.10648999842134405</v>
      </c>
      <c r="G29" s="8">
        <v>7.7290211099575457E-2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14</v>
      </c>
      <c r="D30" s="53">
        <v>17218.093421330945</v>
      </c>
      <c r="E30" s="8">
        <v>0.58016583658438892</v>
      </c>
      <c r="F30" s="8">
        <v>0.35628752626045901</v>
      </c>
      <c r="G30" s="54">
        <v>0</v>
      </c>
      <c r="H30" s="8">
        <v>6.3546637155152241E-2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7</v>
      </c>
      <c r="D31" s="53">
        <v>20694.654204958184</v>
      </c>
      <c r="E31" s="8">
        <v>0.27869644198823995</v>
      </c>
      <c r="F31" s="8">
        <v>0.72130355801175994</v>
      </c>
      <c r="G31" s="54">
        <v>0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31</v>
      </c>
      <c r="D32" s="53">
        <v>47883.526910158173</v>
      </c>
      <c r="E32" s="8">
        <v>0.50339404548589584</v>
      </c>
      <c r="F32" s="8">
        <v>0.4562407469356311</v>
      </c>
      <c r="G32" s="8">
        <v>1.7514928876118115E-2</v>
      </c>
      <c r="H32" s="8">
        <v>2.285027870235503E-2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10</v>
      </c>
      <c r="D33" s="53">
        <v>10629.41999908509</v>
      </c>
      <c r="E33" s="8">
        <v>0.77767784924507022</v>
      </c>
      <c r="F33" s="8">
        <v>0.22232215075492939</v>
      </c>
      <c r="G33" s="54">
        <v>0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14</v>
      </c>
      <c r="D34" s="53">
        <v>15581.786466457152</v>
      </c>
      <c r="E34" s="8">
        <v>0.70635219612863087</v>
      </c>
      <c r="F34" s="8">
        <v>0.23982364385130167</v>
      </c>
      <c r="G34" s="8">
        <v>5.3824160020067263E-2</v>
      </c>
      <c r="H34" s="54">
        <v>0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</v>
      </c>
      <c r="D35" s="53">
        <v>3283.1254925739358</v>
      </c>
      <c r="E35" s="8">
        <v>1</v>
      </c>
      <c r="F35" s="54">
        <v>0</v>
      </c>
      <c r="G35" s="54">
        <v>0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11</v>
      </c>
      <c r="D36" s="53">
        <v>15415.921032987888</v>
      </c>
      <c r="E36" s="8">
        <v>0.62933359262893873</v>
      </c>
      <c r="F36" s="8">
        <v>0.29969095719799027</v>
      </c>
      <c r="G36" s="54">
        <v>0</v>
      </c>
      <c r="H36" s="8">
        <v>7.097545017307115E-2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13</v>
      </c>
      <c r="D37" s="53">
        <v>24232.113917224291</v>
      </c>
      <c r="E37" s="8">
        <v>0.3457987728819053</v>
      </c>
      <c r="F37" s="8">
        <v>0.6542012271180947</v>
      </c>
      <c r="G37" s="54">
        <v>0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</v>
      </c>
      <c r="D38" s="53">
        <v>2226.0822645811286</v>
      </c>
      <c r="E38" s="8">
        <v>1</v>
      </c>
      <c r="F38" s="54">
        <v>0</v>
      </c>
      <c r="G38" s="54">
        <v>0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8</v>
      </c>
      <c r="D39" s="53">
        <v>8576.0417818000333</v>
      </c>
      <c r="E39" s="8">
        <v>0.76746845881932846</v>
      </c>
      <c r="F39" s="8">
        <v>0.13473857450588955</v>
      </c>
      <c r="G39" s="8">
        <v>9.7792966674781934E-2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4</v>
      </c>
      <c r="D40" s="53">
        <v>4779.662420075987</v>
      </c>
      <c r="E40" s="8">
        <v>0.45992897894346929</v>
      </c>
      <c r="F40" s="8">
        <v>0.54007102105653071</v>
      </c>
      <c r="G40" s="54">
        <v>0</v>
      </c>
      <c r="H40" s="54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</v>
      </c>
      <c r="D41" s="53">
        <v>3283.1254925739358</v>
      </c>
      <c r="E41" s="8">
        <v>1</v>
      </c>
      <c r="F41" s="54">
        <v>0</v>
      </c>
      <c r="G41" s="54">
        <v>0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0</v>
      </c>
      <c r="D42" s="53">
        <v>0</v>
      </c>
      <c r="E42" s="54">
        <v>0</v>
      </c>
      <c r="F42" s="54">
        <v>0</v>
      </c>
      <c r="G42" s="54">
        <v>0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</v>
      </c>
      <c r="D43" s="53">
        <v>2174.9510761306269</v>
      </c>
      <c r="E43" s="8">
        <v>1</v>
      </c>
      <c r="F43" s="54">
        <v>0</v>
      </c>
      <c r="G43" s="54">
        <v>0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4</v>
      </c>
      <c r="D44" s="53">
        <v>6144.9668562859051</v>
      </c>
      <c r="E44" s="8">
        <v>0.66593687596465079</v>
      </c>
      <c r="F44" s="8">
        <v>0.15600651921744296</v>
      </c>
      <c r="G44" s="54">
        <v>0</v>
      </c>
      <c r="H44" s="8">
        <v>0.17805660481790631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7</v>
      </c>
      <c r="D45" s="53">
        <v>9155.5924068364729</v>
      </c>
      <c r="E45" s="8">
        <v>0.60009608577866336</v>
      </c>
      <c r="F45" s="8">
        <v>0.39990391422133664</v>
      </c>
      <c r="G45" s="54">
        <v>0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8</v>
      </c>
      <c r="D46" s="53">
        <v>15954.528850162274</v>
      </c>
      <c r="E46" s="8">
        <v>0.33582808407393955</v>
      </c>
      <c r="F46" s="8">
        <v>0.6641719159260604</v>
      </c>
      <c r="G46" s="54">
        <v>0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3</v>
      </c>
      <c r="D47" s="53">
        <v>6217.9957607969063</v>
      </c>
      <c r="E47" s="8">
        <v>0.15469085724656759</v>
      </c>
      <c r="F47" s="8">
        <v>0.84530914275343216</v>
      </c>
      <c r="G47" s="54">
        <v>0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15</v>
      </c>
      <c r="D48" s="53">
        <v>24196.233397830598</v>
      </c>
      <c r="E48" s="8">
        <v>0.36840923912641005</v>
      </c>
      <c r="F48" s="8">
        <v>0.55170938134072289</v>
      </c>
      <c r="G48" s="8">
        <v>3.4661451407734509E-2</v>
      </c>
      <c r="H48" s="8">
        <v>4.521992812513255E-2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26</v>
      </c>
      <c r="D49" s="53">
        <v>34316.713511412665</v>
      </c>
      <c r="E49" s="8">
        <v>0.68352789271116055</v>
      </c>
      <c r="F49" s="8">
        <v>0.31647210728883945</v>
      </c>
      <c r="G49" s="54">
        <v>0</v>
      </c>
      <c r="H49" s="54">
        <v>0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10</v>
      </c>
      <c r="D50" s="53">
        <v>13330.477289792769</v>
      </c>
      <c r="E50" s="8">
        <v>0.49918175709485185</v>
      </c>
      <c r="F50" s="8">
        <v>0.43790402386129684</v>
      </c>
      <c r="G50" s="8">
        <v>6.2914219043851347E-2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31</v>
      </c>
      <c r="D51" s="53">
        <v>45182.469619450501</v>
      </c>
      <c r="E51" s="8">
        <v>0.56916357045578625</v>
      </c>
      <c r="F51" s="8">
        <v>0.40662013627019983</v>
      </c>
      <c r="G51" s="54">
        <v>0</v>
      </c>
      <c r="H51" s="8">
        <v>2.4216293274013787E-2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3</v>
      </c>
      <c r="D52" s="53">
        <v>3043.3583145193679</v>
      </c>
      <c r="E52" s="8">
        <v>0.68500097889159806</v>
      </c>
      <c r="F52" s="8">
        <v>0.314999021108402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38</v>
      </c>
      <c r="D53" s="53">
        <v>55469.588594723893</v>
      </c>
      <c r="E53" s="8">
        <v>0.54599004877720259</v>
      </c>
      <c r="F53" s="8">
        <v>0.41916511908532267</v>
      </c>
      <c r="G53" s="8">
        <v>1.5119574336429829E-2</v>
      </c>
      <c r="H53" s="8">
        <v>1.9725257801044949E-2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34</v>
      </c>
      <c r="D54" s="53">
        <v>47956.012509967208</v>
      </c>
      <c r="E54" s="8">
        <v>0.60693490281384732</v>
      </c>
      <c r="F54" s="8">
        <v>0.35276090169207941</v>
      </c>
      <c r="G54" s="8">
        <v>1.7488455029383378E-2</v>
      </c>
      <c r="H54" s="8">
        <v>2.2815740464689847E-2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7</v>
      </c>
      <c r="D55" s="53">
        <v>10556.934399276059</v>
      </c>
      <c r="E55" s="8">
        <v>0.30921561994318836</v>
      </c>
      <c r="F55" s="8">
        <v>0.69078438005681153</v>
      </c>
      <c r="G55" s="54">
        <v>0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2</v>
      </c>
      <c r="D56" s="53">
        <v>2084.703424563651</v>
      </c>
      <c r="E56" s="8">
        <v>1</v>
      </c>
      <c r="F56" s="54">
        <v>0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29</v>
      </c>
      <c r="D57" s="53">
        <v>43097.766194886848</v>
      </c>
      <c r="E57" s="8">
        <v>0.54832336783284485</v>
      </c>
      <c r="F57" s="8">
        <v>0.42628896056020665</v>
      </c>
      <c r="G57" s="54">
        <v>0</v>
      </c>
      <c r="H57" s="8">
        <v>2.5387671606948447E-2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9</v>
      </c>
      <c r="D58" s="53">
        <v>12371.822399837052</v>
      </c>
      <c r="E58" s="8">
        <v>0.53786183323480419</v>
      </c>
      <c r="F58" s="8">
        <v>0.39434891623568968</v>
      </c>
      <c r="G58" s="8">
        <v>6.7789250529506004E-2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</v>
      </c>
      <c r="D59" s="53">
        <v>958.65488995571718</v>
      </c>
      <c r="E59" s="54">
        <v>0</v>
      </c>
      <c r="F59" s="8">
        <v>1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</v>
      </c>
      <c r="D60" s="53">
        <v>958.65488995571718</v>
      </c>
      <c r="E60" s="54">
        <v>0</v>
      </c>
      <c r="F60" s="8">
        <v>1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40</v>
      </c>
      <c r="D61" s="53">
        <v>57554.292019287546</v>
      </c>
      <c r="E61" s="8">
        <v>0.56243497524390207</v>
      </c>
      <c r="F61" s="8">
        <v>0.40398232509105436</v>
      </c>
      <c r="G61" s="8">
        <v>1.457192050747582E-2</v>
      </c>
      <c r="H61" s="8">
        <v>1.9010779157567607E-2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29</v>
      </c>
      <c r="D62" s="53">
        <v>40500.188432766103</v>
      </c>
      <c r="E62" s="8">
        <v>0.47734237266024265</v>
      </c>
      <c r="F62" s="8">
        <v>0.47493368880730846</v>
      </c>
      <c r="G62" s="8">
        <v>2.070796706443441E-2</v>
      </c>
      <c r="H62" s="8">
        <v>2.7015971468014779E-2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12</v>
      </c>
      <c r="D63" s="53">
        <v>18012.75847647716</v>
      </c>
      <c r="E63" s="8">
        <v>0.72382532549866052</v>
      </c>
      <c r="F63" s="8">
        <v>0.27617467450133965</v>
      </c>
      <c r="G63" s="54">
        <v>0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10</v>
      </c>
      <c r="D64" s="53">
        <v>16582.200894447957</v>
      </c>
      <c r="E64" s="8">
        <v>0.46985799143574597</v>
      </c>
      <c r="F64" s="8">
        <v>0.46415849153213495</v>
      </c>
      <c r="G64" s="54">
        <v>0</v>
      </c>
      <c r="H64" s="8">
        <v>6.598351703211934E-2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31</v>
      </c>
      <c r="D65" s="53">
        <v>41930.746014795302</v>
      </c>
      <c r="E65" s="8">
        <v>0.58618721433017551</v>
      </c>
      <c r="F65" s="8">
        <v>0.39381131543904979</v>
      </c>
      <c r="G65" s="8">
        <v>2.000147023077482E-2</v>
      </c>
      <c r="H65" s="54">
        <v>0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31</v>
      </c>
      <c r="D66" s="53">
        <v>41181.710617849036</v>
      </c>
      <c r="E66" s="8">
        <v>0.66029020422278362</v>
      </c>
      <c r="F66" s="8">
        <v>0.31314091559391982</v>
      </c>
      <c r="G66" s="54">
        <v>0</v>
      </c>
      <c r="H66" s="8">
        <v>2.656888018329677E-2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10</v>
      </c>
      <c r="D67" s="53">
        <v>17331.23629139422</v>
      </c>
      <c r="E67" s="8">
        <v>0.29880538271332935</v>
      </c>
      <c r="F67" s="8">
        <v>0.65280357615906515</v>
      </c>
      <c r="G67" s="8">
        <v>4.8391041127605582E-2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11</v>
      </c>
      <c r="D68" s="53">
        <v>16960.086679129454</v>
      </c>
      <c r="E68" s="8">
        <v>0.52145338206930059</v>
      </c>
      <c r="F68" s="8">
        <v>0.47854661793069936</v>
      </c>
      <c r="G68" s="54">
        <v>0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</v>
      </c>
      <c r="D69" s="53">
        <v>3256.2926801491772</v>
      </c>
      <c r="E69" s="8">
        <v>0.66398845477897706</v>
      </c>
      <c r="F69" s="54">
        <v>0</v>
      </c>
      <c r="G69" s="54">
        <v>0</v>
      </c>
      <c r="H69" s="8">
        <v>0.336011545221023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5</v>
      </c>
      <c r="D70" s="53">
        <v>6572.5412711298231</v>
      </c>
      <c r="E70" s="8">
        <v>0.45420053708285335</v>
      </c>
      <c r="F70" s="8">
        <v>0.41819637400950727</v>
      </c>
      <c r="G70" s="8">
        <v>0.12760308890763941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5</v>
      </c>
      <c r="D71" s="53">
        <v>5914.2550934653473</v>
      </c>
      <c r="E71" s="8">
        <v>0.61882097405206404</v>
      </c>
      <c r="F71" s="8">
        <v>0.38117902594793596</v>
      </c>
      <c r="G71" s="54">
        <v>0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4</v>
      </c>
      <c r="D72" s="53">
        <v>7186.9245163314699</v>
      </c>
      <c r="E72" s="8">
        <v>0.3299338393696607</v>
      </c>
      <c r="F72" s="8">
        <v>0.6700661606303393</v>
      </c>
      <c r="G72" s="54">
        <v>0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5</v>
      </c>
      <c r="D73" s="53">
        <v>10007.611422434582</v>
      </c>
      <c r="E73" s="8">
        <v>0.50291158408085701</v>
      </c>
      <c r="F73" s="8">
        <v>0.49708841591914288</v>
      </c>
      <c r="G73" s="54">
        <v>0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8</v>
      </c>
      <c r="D74" s="53">
        <v>8615.2352466034135</v>
      </c>
      <c r="E74" s="8">
        <v>0.84910523140723837</v>
      </c>
      <c r="F74" s="8">
        <v>0.15089476859276171</v>
      </c>
      <c r="G74" s="54">
        <v>0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56" display="Vissza" xr:uid="{A23363E6-10B2-4C31-B907-909662028048}"/>
  </hyperlinks>
  <pageMargins left="0.75" right="0.75" top="1" bottom="1" header="0.5" footer="0.5"/>
  <pageSetup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BAEF-6B1A-4D11-A93C-DFFC35FFF850}">
  <sheetPr codeName="Munka4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11" width="13.5703125" style="1" customWidth="1"/>
    <col min="12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220</v>
      </c>
      <c r="D1" s="65"/>
      <c r="E1" s="65"/>
      <c r="F1" s="65"/>
      <c r="G1" s="65"/>
      <c r="H1" s="65"/>
      <c r="I1" s="65"/>
      <c r="J1" s="65"/>
      <c r="K1" s="65"/>
    </row>
    <row r="2" spans="1:44" ht="71.099999999999994" customHeight="1" x14ac:dyDescent="0.2">
      <c r="A2" s="67"/>
      <c r="B2" s="67"/>
      <c r="C2" s="66" t="s">
        <v>1</v>
      </c>
      <c r="D2" s="66"/>
      <c r="E2" s="4" t="s">
        <v>221</v>
      </c>
      <c r="F2" s="4" t="s">
        <v>222</v>
      </c>
      <c r="G2" s="4" t="s">
        <v>223</v>
      </c>
      <c r="H2" s="4" t="s">
        <v>224</v>
      </c>
      <c r="I2" s="4" t="s">
        <v>225</v>
      </c>
      <c r="J2" s="4" t="s">
        <v>215</v>
      </c>
      <c r="K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303</v>
      </c>
      <c r="D4" s="53">
        <v>410458.31405541761</v>
      </c>
      <c r="E4" s="8">
        <v>9.7282613956624645E-2</v>
      </c>
      <c r="F4" s="8">
        <v>0.14881890892187621</v>
      </c>
      <c r="G4" s="8">
        <v>0.23256840158635125</v>
      </c>
      <c r="H4" s="8">
        <v>0.35715995505415138</v>
      </c>
      <c r="I4" s="8">
        <v>0.21716984963133906</v>
      </c>
      <c r="J4" s="8">
        <v>1.4128723615564703E-2</v>
      </c>
      <c r="K4" s="8">
        <v>2.79172536667288E-2</v>
      </c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88</v>
      </c>
      <c r="D5" s="53">
        <v>118846.21715450725</v>
      </c>
      <c r="E5" s="8">
        <v>0.1164004064747749</v>
      </c>
      <c r="F5" s="8">
        <v>0.1013993263118995</v>
      </c>
      <c r="G5" s="8">
        <v>0.2963986359937103</v>
      </c>
      <c r="H5" s="8">
        <v>0.28321241460877672</v>
      </c>
      <c r="I5" s="8">
        <v>0.21960466221094616</v>
      </c>
      <c r="J5" s="8">
        <v>1.8320813363710595E-2</v>
      </c>
      <c r="K5" s="8">
        <v>3.6216990776968848E-2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100</v>
      </c>
      <c r="D6" s="53">
        <v>134118.4119867445</v>
      </c>
      <c r="E6" s="8">
        <v>9.4360311102936315E-2</v>
      </c>
      <c r="F6" s="8">
        <v>0.15567967829496671</v>
      </c>
      <c r="G6" s="8">
        <v>0.2167213071237688</v>
      </c>
      <c r="H6" s="8">
        <v>0.39279785557877106</v>
      </c>
      <c r="I6" s="8">
        <v>0.19316684352362798</v>
      </c>
      <c r="J6" s="8">
        <v>1.646252057716063E-2</v>
      </c>
      <c r="K6" s="8">
        <v>1.9041356635324729E-2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62</v>
      </c>
      <c r="D7" s="53">
        <v>78898.245978995983</v>
      </c>
      <c r="E7" s="8">
        <v>2.7687647352206836E-2</v>
      </c>
      <c r="F7" s="8">
        <v>0.21494435467330031</v>
      </c>
      <c r="G7" s="8">
        <v>0.17631576254584991</v>
      </c>
      <c r="H7" s="8">
        <v>0.34896532338824876</v>
      </c>
      <c r="I7" s="8">
        <v>0.28594679003483248</v>
      </c>
      <c r="J7" s="8">
        <v>1.7921381861865943E-2</v>
      </c>
      <c r="K7" s="8">
        <v>2.5543033583908505E-2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53</v>
      </c>
      <c r="D8" s="53">
        <v>78595.43893517027</v>
      </c>
      <c r="E8" s="8">
        <v>0.14322393243425025</v>
      </c>
      <c r="F8" s="8">
        <v>0.14243559746960119</v>
      </c>
      <c r="G8" s="8">
        <v>0.21956051948351271</v>
      </c>
      <c r="H8" s="8">
        <v>0.41639022277531706</v>
      </c>
      <c r="I8" s="8">
        <v>0.18540587963571289</v>
      </c>
      <c r="J8" s="54">
        <v>0</v>
      </c>
      <c r="K8" s="8">
        <v>3.289655858932472E-2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207</v>
      </c>
      <c r="D9" s="53">
        <v>273908.56349454168</v>
      </c>
      <c r="E9" s="8">
        <v>0.10744057845806304</v>
      </c>
      <c r="F9" s="8">
        <v>0.13190554943883692</v>
      </c>
      <c r="G9" s="8">
        <v>0.24501834187092938</v>
      </c>
      <c r="H9" s="8">
        <v>0.3411684757036223</v>
      </c>
      <c r="I9" s="8">
        <v>0.22096482306080453</v>
      </c>
      <c r="J9" s="8">
        <v>1.6010037892320309E-2</v>
      </c>
      <c r="K9" s="8">
        <v>1.923198818743057E-2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96</v>
      </c>
      <c r="D10" s="53">
        <v>136549.7505608763</v>
      </c>
      <c r="E10" s="8">
        <v>7.6906498634633252E-2</v>
      </c>
      <c r="F10" s="8">
        <v>0.18274584017467757</v>
      </c>
      <c r="G10" s="8">
        <v>0.20759475465595004</v>
      </c>
      <c r="H10" s="8">
        <v>0.38923766386771047</v>
      </c>
      <c r="I10" s="8">
        <v>0.20955741741307957</v>
      </c>
      <c r="J10" s="8">
        <v>1.0354948204688557E-2</v>
      </c>
      <c r="K10" s="8">
        <v>4.5339245147721759E-2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63</v>
      </c>
      <c r="D11" s="53">
        <v>86651.981574665828</v>
      </c>
      <c r="E11" s="8">
        <v>9.6550048238643937E-2</v>
      </c>
      <c r="F11" s="8">
        <v>0.10661410202095543</v>
      </c>
      <c r="G11" s="8">
        <v>0.27786235348065103</v>
      </c>
      <c r="H11" s="8">
        <v>0.33802135115994181</v>
      </c>
      <c r="I11" s="8">
        <v>0.19043361302833781</v>
      </c>
      <c r="J11" s="54">
        <v>0</v>
      </c>
      <c r="K11" s="8">
        <v>3.7245992962951072E-2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89</v>
      </c>
      <c r="D12" s="53">
        <v>114818.86353172739</v>
      </c>
      <c r="E12" s="8">
        <v>8.7004087113455628E-2</v>
      </c>
      <c r="F12" s="8">
        <v>0.16705710075689281</v>
      </c>
      <c r="G12" s="8">
        <v>0.22328390583534422</v>
      </c>
      <c r="H12" s="8">
        <v>0.39624952843751049</v>
      </c>
      <c r="I12" s="8">
        <v>0.19665718911686791</v>
      </c>
      <c r="J12" s="8">
        <v>1.9229654859785138E-2</v>
      </c>
      <c r="K12" s="8">
        <v>8.3919477807270024E-3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91</v>
      </c>
      <c r="D13" s="53">
        <v>130847.9606722679</v>
      </c>
      <c r="E13" s="8">
        <v>8.0257752211917041E-2</v>
      </c>
      <c r="F13" s="8">
        <v>0.19070911585998263</v>
      </c>
      <c r="G13" s="8">
        <v>0.20733937628872148</v>
      </c>
      <c r="H13" s="8">
        <v>0.37962566211325838</v>
      </c>
      <c r="I13" s="8">
        <v>0.20054019334473655</v>
      </c>
      <c r="J13" s="8">
        <v>1.0806172195243803E-2</v>
      </c>
      <c r="K13" s="8">
        <v>4.7314933941129206E-2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11</v>
      </c>
      <c r="D14" s="53">
        <v>15639.344566478418</v>
      </c>
      <c r="E14" s="8">
        <v>0.31260346069652883</v>
      </c>
      <c r="F14" s="8">
        <v>5.9662840119542884E-2</v>
      </c>
      <c r="G14" s="8">
        <v>0.11715891923976224</v>
      </c>
      <c r="H14" s="8">
        <v>0.23321127489104068</v>
      </c>
      <c r="I14" s="8">
        <v>0.3390654140586038</v>
      </c>
      <c r="J14" s="54">
        <v>0</v>
      </c>
      <c r="K14" s="54">
        <v>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25</v>
      </c>
      <c r="D15" s="53">
        <v>32194.235579841374</v>
      </c>
      <c r="E15" s="8">
        <v>0.16982838341375142</v>
      </c>
      <c r="F15" s="8">
        <v>8.7363563681769923E-2</v>
      </c>
      <c r="G15" s="8">
        <v>0.34628972928589474</v>
      </c>
      <c r="H15" s="8">
        <v>0.13569212488547036</v>
      </c>
      <c r="I15" s="8">
        <v>0.29811962523953928</v>
      </c>
      <c r="J15" s="8">
        <v>6.7631963432426237E-2</v>
      </c>
      <c r="K15" s="8">
        <v>3.3447393150123746E-2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24</v>
      </c>
      <c r="D16" s="53">
        <v>30305.928130436962</v>
      </c>
      <c r="E16" s="8">
        <v>2.3642994173408E-2</v>
      </c>
      <c r="F16" s="8">
        <v>0.13082387789758873</v>
      </c>
      <c r="G16" s="8">
        <v>0.18591576411826183</v>
      </c>
      <c r="H16" s="8">
        <v>0.46601816944978131</v>
      </c>
      <c r="I16" s="8">
        <v>0.29423272565495506</v>
      </c>
      <c r="J16" s="54">
        <v>0</v>
      </c>
      <c r="K16" s="54">
        <v>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31</v>
      </c>
      <c r="D17" s="53">
        <v>45255.784892525298</v>
      </c>
      <c r="E17" s="8">
        <v>0.11561741424744972</v>
      </c>
      <c r="F17" s="8">
        <v>5.8269182109515143E-2</v>
      </c>
      <c r="G17" s="8">
        <v>6.5803965377055545E-2</v>
      </c>
      <c r="H17" s="8">
        <v>0.62958335780831565</v>
      </c>
      <c r="I17" s="8">
        <v>0.17068745989586223</v>
      </c>
      <c r="J17" s="54">
        <v>0</v>
      </c>
      <c r="K17" s="8">
        <v>5.4001952037521346E-2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63</v>
      </c>
      <c r="D18" s="53">
        <v>85015.260651868579</v>
      </c>
      <c r="E18" s="8">
        <v>9.3483819670950763E-2</v>
      </c>
      <c r="F18" s="8">
        <v>0.14952820398268515</v>
      </c>
      <c r="G18" s="8">
        <v>0.22265508197331368</v>
      </c>
      <c r="H18" s="8">
        <v>0.30923903173777711</v>
      </c>
      <c r="I18" s="8">
        <v>0.22086499494730405</v>
      </c>
      <c r="J18" s="8">
        <v>1.4707773918804496E-2</v>
      </c>
      <c r="K18" s="8">
        <v>1.8705378243963362E-2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127</v>
      </c>
      <c r="D19" s="53">
        <v>177659.34246049155</v>
      </c>
      <c r="E19" s="8">
        <v>0.11025805165068697</v>
      </c>
      <c r="F19" s="8">
        <v>0.13900484318170134</v>
      </c>
      <c r="G19" s="8">
        <v>0.30004366133110782</v>
      </c>
      <c r="H19" s="8">
        <v>0.3186189814539831</v>
      </c>
      <c r="I19" s="8">
        <v>0.23251668892717942</v>
      </c>
      <c r="J19" s="8">
        <v>6.5712074037595596E-3</v>
      </c>
      <c r="K19" s="8">
        <v>5.4236039245442683E-3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79</v>
      </c>
      <c r="D20" s="53">
        <v>99355.443433935929</v>
      </c>
      <c r="E20" s="8">
        <v>7.2086403942183755E-2</v>
      </c>
      <c r="F20" s="8">
        <v>0.21175742246411974</v>
      </c>
      <c r="G20" s="8">
        <v>0.19502210883260665</v>
      </c>
      <c r="H20" s="8">
        <v>0.35439737514429159</v>
      </c>
      <c r="I20" s="8">
        <v>0.2037668322057514</v>
      </c>
      <c r="J20" s="8">
        <v>3.4033670811491057E-2</v>
      </c>
      <c r="K20" s="8">
        <v>5.2767512896208596E-2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</v>
      </c>
      <c r="D21" s="53">
        <v>3172.4826165965278</v>
      </c>
      <c r="E21" s="54">
        <v>0</v>
      </c>
      <c r="F21" s="54">
        <v>0</v>
      </c>
      <c r="G21" s="8">
        <v>0.27438334808570586</v>
      </c>
      <c r="H21" s="54">
        <v>0</v>
      </c>
      <c r="I21" s="8">
        <v>0.34155403015853153</v>
      </c>
      <c r="J21" s="54">
        <v>0</v>
      </c>
      <c r="K21" s="8">
        <v>0.38406262175576267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239</v>
      </c>
      <c r="D22" s="53">
        <v>319791.64075762552</v>
      </c>
      <c r="E22" s="8">
        <v>8.7660307632457177E-2</v>
      </c>
      <c r="F22" s="8">
        <v>0.17102684472811397</v>
      </c>
      <c r="G22" s="8">
        <v>0.23124110863459107</v>
      </c>
      <c r="H22" s="8">
        <v>0.35410189294889222</v>
      </c>
      <c r="I22" s="8">
        <v>0.23133130487665826</v>
      </c>
      <c r="J22" s="8">
        <v>1.1230202732577611E-2</v>
      </c>
      <c r="K22" s="8">
        <v>2.5739977935776859E-2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64</v>
      </c>
      <c r="D23" s="53">
        <v>90666.673297792528</v>
      </c>
      <c r="E23" s="8">
        <v>0.13122157978998189</v>
      </c>
      <c r="F23" s="8">
        <v>7.0489000356787734E-2</v>
      </c>
      <c r="G23" s="8">
        <v>0.23724991437788365</v>
      </c>
      <c r="H23" s="8">
        <v>0.36794608696578929</v>
      </c>
      <c r="I23" s="8">
        <v>0.16722079069165635</v>
      </c>
      <c r="J23" s="8">
        <v>2.4352135539990577E-2</v>
      </c>
      <c r="K23" s="8">
        <v>3.5596752131351751E-2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63</v>
      </c>
      <c r="D24" s="53">
        <v>85456.735226286095</v>
      </c>
      <c r="E24" s="8">
        <v>0.1195577636154172</v>
      </c>
      <c r="F24" s="8">
        <v>0.14354562006691277</v>
      </c>
      <c r="G24" s="8">
        <v>0.26017875589331874</v>
      </c>
      <c r="H24" s="8">
        <v>0.30328901437072558</v>
      </c>
      <c r="I24" s="8">
        <v>0.24950126679125514</v>
      </c>
      <c r="J24" s="8">
        <v>1.4631792684391085E-2</v>
      </c>
      <c r="K24" s="54">
        <v>0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61</v>
      </c>
      <c r="D25" s="53">
        <v>95976.966276531588</v>
      </c>
      <c r="E25" s="8">
        <v>8.4242149068652447E-2</v>
      </c>
      <c r="F25" s="8">
        <v>5.7006596775733456E-2</v>
      </c>
      <c r="G25" s="8">
        <v>0.16282831328685482</v>
      </c>
      <c r="H25" s="8">
        <v>0.44739391071749607</v>
      </c>
      <c r="I25" s="8">
        <v>0.23984998136890526</v>
      </c>
      <c r="J25" s="8">
        <v>1.216371418908768E-2</v>
      </c>
      <c r="K25" s="8">
        <v>4.2032411407603588E-2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93</v>
      </c>
      <c r="D26" s="53">
        <v>114925.26255600556</v>
      </c>
      <c r="E26" s="8">
        <v>0.11582193753308562</v>
      </c>
      <c r="F26" s="8">
        <v>0.20000124320163526</v>
      </c>
      <c r="G26" s="8">
        <v>0.25861709904697139</v>
      </c>
      <c r="H26" s="8">
        <v>0.33934178138854415</v>
      </c>
      <c r="I26" s="8">
        <v>0.16601542722379822</v>
      </c>
      <c r="J26" s="8">
        <v>8.065886555648237E-3</v>
      </c>
      <c r="K26" s="8">
        <v>8.3841784266632906E-3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86</v>
      </c>
      <c r="D27" s="53">
        <v>114099.34999659461</v>
      </c>
      <c r="E27" s="8">
        <v>7.2894973383275788E-2</v>
      </c>
      <c r="F27" s="8">
        <v>0.17844538822120079</v>
      </c>
      <c r="G27" s="8">
        <v>0.24431516412675894</v>
      </c>
      <c r="H27" s="8">
        <v>0.33955259516475672</v>
      </c>
      <c r="I27" s="8">
        <v>0.22540151643282566</v>
      </c>
      <c r="J27" s="8">
        <v>2.1511571495181368E-2</v>
      </c>
      <c r="K27" s="8">
        <v>5.6627593707643566E-2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41</v>
      </c>
      <c r="D28" s="53">
        <v>38995.241941307133</v>
      </c>
      <c r="E28" s="8">
        <v>0.18551749579997512</v>
      </c>
      <c r="F28" s="8">
        <v>0.21295949207819176</v>
      </c>
      <c r="G28" s="8">
        <v>0.26414316505035956</v>
      </c>
      <c r="H28" s="8">
        <v>0.317659167200387</v>
      </c>
      <c r="I28" s="8">
        <v>0.14630801778643357</v>
      </c>
      <c r="J28" s="8">
        <v>2.3771467594688719E-2</v>
      </c>
      <c r="K28" s="8">
        <v>5.8859623162896162E-2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114</v>
      </c>
      <c r="D29" s="53">
        <v>109534.28764382676</v>
      </c>
      <c r="E29" s="8">
        <v>0.12480648487457242</v>
      </c>
      <c r="F29" s="8">
        <v>0.21269904615702462</v>
      </c>
      <c r="G29" s="8">
        <v>0.15796477343854665</v>
      </c>
      <c r="H29" s="8">
        <v>0.32353130039743072</v>
      </c>
      <c r="I29" s="8">
        <v>0.19124775562255969</v>
      </c>
      <c r="J29" s="8">
        <v>9.499223968734068E-3</v>
      </c>
      <c r="K29" s="8">
        <v>4.7863913259349286E-2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102</v>
      </c>
      <c r="D30" s="53">
        <v>124965.34646338713</v>
      </c>
      <c r="E30" s="8">
        <v>0.10491639143224112</v>
      </c>
      <c r="F30" s="8">
        <v>0.16385486675911115</v>
      </c>
      <c r="G30" s="8">
        <v>0.28445246921944439</v>
      </c>
      <c r="H30" s="8">
        <v>0.32670051386141452</v>
      </c>
      <c r="I30" s="8">
        <v>0.19724382420771705</v>
      </c>
      <c r="J30" s="8">
        <v>3.0662798309313892E-2</v>
      </c>
      <c r="K30" s="8">
        <v>3.1375770127854183E-2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46</v>
      </c>
      <c r="D31" s="53">
        <v>136963.43800689685</v>
      </c>
      <c r="E31" s="8">
        <v>4.318419240536446E-2</v>
      </c>
      <c r="F31" s="8">
        <v>6.5751363807792701E-2</v>
      </c>
      <c r="G31" s="8">
        <v>0.23590271651917172</v>
      </c>
      <c r="H31" s="8">
        <v>0.42309147856592749</v>
      </c>
      <c r="I31" s="8">
        <v>0.27625638518528672</v>
      </c>
      <c r="J31" s="54">
        <v>0</v>
      </c>
      <c r="K31" s="54">
        <v>0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241</v>
      </c>
      <c r="D32" s="53">
        <v>326335.80115613632</v>
      </c>
      <c r="E32" s="8">
        <v>8.8428932739908067E-2</v>
      </c>
      <c r="F32" s="8">
        <v>0.16651571237712087</v>
      </c>
      <c r="G32" s="8">
        <v>0.22299151936926564</v>
      </c>
      <c r="H32" s="8">
        <v>0.36419217216149202</v>
      </c>
      <c r="I32" s="8">
        <v>0.211513604946411</v>
      </c>
      <c r="J32" s="8">
        <v>1.1098667993819039E-2</v>
      </c>
      <c r="K32" s="8">
        <v>3.1814025864508037E-2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62</v>
      </c>
      <c r="D33" s="53">
        <v>84122.512899281544</v>
      </c>
      <c r="E33" s="8">
        <v>0.13162862970745559</v>
      </c>
      <c r="F33" s="8">
        <v>8.0167838781063872E-2</v>
      </c>
      <c r="G33" s="8">
        <v>0.2697199252769526</v>
      </c>
      <c r="H33" s="8">
        <v>0.32987993066429999</v>
      </c>
      <c r="I33" s="8">
        <v>0.23911207504965343</v>
      </c>
      <c r="J33" s="8">
        <v>2.5883194503208237E-2</v>
      </c>
      <c r="K33" s="8">
        <v>1.2800535997966522E-2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77</v>
      </c>
      <c r="D34" s="53">
        <v>98721.263609214366</v>
      </c>
      <c r="E34" s="8">
        <v>0.15337996781952506</v>
      </c>
      <c r="F34" s="8">
        <v>8.8103053751185878E-2</v>
      </c>
      <c r="G34" s="8">
        <v>0.23644142983205413</v>
      </c>
      <c r="H34" s="8">
        <v>0.39695404815224095</v>
      </c>
      <c r="I34" s="8">
        <v>0.19902059441538203</v>
      </c>
      <c r="J34" s="8">
        <v>9.3898122477871909E-3</v>
      </c>
      <c r="K34" s="8">
        <v>3.3456779202727938E-2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46</v>
      </c>
      <c r="D35" s="53">
        <v>66200.939455557571</v>
      </c>
      <c r="E35" s="8">
        <v>5.6878850533025618E-2</v>
      </c>
      <c r="F35" s="8">
        <v>0.23025135154619142</v>
      </c>
      <c r="G35" s="8">
        <v>9.6859239006222189E-2</v>
      </c>
      <c r="H35" s="8">
        <v>0.33452513938273626</v>
      </c>
      <c r="I35" s="8">
        <v>0.29168247758724258</v>
      </c>
      <c r="J35" s="54">
        <v>0</v>
      </c>
      <c r="K35" s="8">
        <v>3.587166229794346E-2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</v>
      </c>
      <c r="D36" s="53">
        <v>93186.580827198792</v>
      </c>
      <c r="E36" s="8">
        <v>5.6485700499548638E-2</v>
      </c>
      <c r="F36" s="8">
        <v>0.22186425018033412</v>
      </c>
      <c r="G36" s="8">
        <v>0.24055504422145046</v>
      </c>
      <c r="H36" s="8">
        <v>0.25976974657658525</v>
      </c>
      <c r="I36" s="8">
        <v>0.24584222834560981</v>
      </c>
      <c r="J36" s="8">
        <v>2.6339160673325979E-2</v>
      </c>
      <c r="K36" s="8">
        <v>2.8616966474958795E-2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106</v>
      </c>
      <c r="D37" s="53">
        <v>152349.5301634472</v>
      </c>
      <c r="E37" s="8">
        <v>0.10344272688946229</v>
      </c>
      <c r="F37" s="8">
        <v>0.10809804912728557</v>
      </c>
      <c r="G37" s="8">
        <v>0.28414372239789593</v>
      </c>
      <c r="H37" s="8">
        <v>0.40077927855300188</v>
      </c>
      <c r="I37" s="8">
        <v>0.17901436931034995</v>
      </c>
      <c r="J37" s="8">
        <v>1.587022695275405E-2</v>
      </c>
      <c r="K37" s="8">
        <v>2.0443242241504817E-2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22</v>
      </c>
      <c r="D38" s="53">
        <v>28743.859282975394</v>
      </c>
      <c r="E38" s="8">
        <v>0.21106221747049697</v>
      </c>
      <c r="F38" s="8">
        <v>7.1577401557189335E-2</v>
      </c>
      <c r="G38" s="8">
        <v>0.24636243978985417</v>
      </c>
      <c r="H38" s="8">
        <v>0.43512665816443108</v>
      </c>
      <c r="I38" s="8">
        <v>0.18640740945723397</v>
      </c>
      <c r="J38" s="54">
        <v>0</v>
      </c>
      <c r="K38" s="8">
        <v>4.2389297108976091E-2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35</v>
      </c>
      <c r="D39" s="53">
        <v>46788.9035197915</v>
      </c>
      <c r="E39" s="8">
        <v>6.9050962730893187E-2</v>
      </c>
      <c r="F39" s="8">
        <v>6.4858637177829956E-2</v>
      </c>
      <c r="G39" s="8">
        <v>0.25007000387916389</v>
      </c>
      <c r="H39" s="8">
        <v>0.4208381960139676</v>
      </c>
      <c r="I39" s="8">
        <v>0.22119429537499208</v>
      </c>
      <c r="J39" s="54">
        <v>0</v>
      </c>
      <c r="K39" s="8">
        <v>2.1536095047627105E-2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21</v>
      </c>
      <c r="D40" s="53">
        <v>24368.334251382708</v>
      </c>
      <c r="E40" s="8">
        <v>0.23983185157858439</v>
      </c>
      <c r="F40" s="8">
        <v>0.14796126322846601</v>
      </c>
      <c r="G40" s="8">
        <v>0.18712350581389814</v>
      </c>
      <c r="H40" s="8">
        <v>0.33526548863566286</v>
      </c>
      <c r="I40" s="8">
        <v>0.16168760786545849</v>
      </c>
      <c r="J40" s="8">
        <v>3.8040110603876444E-2</v>
      </c>
      <c r="K40" s="8">
        <v>4.4189038261634811E-2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18</v>
      </c>
      <c r="D41" s="53">
        <v>24542.800912901253</v>
      </c>
      <c r="E41" s="8">
        <v>3.8020036848637757E-2</v>
      </c>
      <c r="F41" s="8">
        <v>0.13543267650937665</v>
      </c>
      <c r="G41" s="8">
        <v>4.7951191152717912E-2</v>
      </c>
      <c r="H41" s="8">
        <v>0.48675328302830378</v>
      </c>
      <c r="I41" s="8">
        <v>0.1950837769953723</v>
      </c>
      <c r="J41" s="54">
        <v>0</v>
      </c>
      <c r="K41" s="8">
        <v>9.6759035465591434E-2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27</v>
      </c>
      <c r="D42" s="53">
        <v>40478.305097721124</v>
      </c>
      <c r="E42" s="8">
        <v>6.9971189221574082E-2</v>
      </c>
      <c r="F42" s="8">
        <v>0.29445300483368686</v>
      </c>
      <c r="G42" s="8">
        <v>0.12933634613716594</v>
      </c>
      <c r="H42" s="8">
        <v>0.22282939250700845</v>
      </c>
      <c r="I42" s="8">
        <v>0.35875394742462624</v>
      </c>
      <c r="J42" s="54">
        <v>0</v>
      </c>
      <c r="K42" s="54">
        <v>0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</v>
      </c>
      <c r="D43" s="53">
        <v>32736.853379243908</v>
      </c>
      <c r="E43" s="8">
        <v>3.1499715296943773E-2</v>
      </c>
      <c r="F43" s="8">
        <v>0.29264136941668462</v>
      </c>
      <c r="G43" s="8">
        <v>0.32380419452495901</v>
      </c>
      <c r="H43" s="8">
        <v>0.20608446023611027</v>
      </c>
      <c r="I43" s="8">
        <v>0.18253424080324188</v>
      </c>
      <c r="J43" s="8">
        <v>3.1783467962872437E-2</v>
      </c>
      <c r="K43" s="54">
        <v>0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33</v>
      </c>
      <c r="D44" s="53">
        <v>38913.175087757547</v>
      </c>
      <c r="E44" s="8">
        <v>7.9084147599382176E-2</v>
      </c>
      <c r="F44" s="8">
        <v>0.1283161841180534</v>
      </c>
      <c r="G44" s="8">
        <v>0.20453025545704534</v>
      </c>
      <c r="H44" s="8">
        <v>0.31571606663720031</v>
      </c>
      <c r="I44" s="8">
        <v>0.27455670189334408</v>
      </c>
      <c r="J44" s="8">
        <v>3.6336423106884001E-2</v>
      </c>
      <c r="K44" s="8">
        <v>4.0866431572751362E-2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35</v>
      </c>
      <c r="D45" s="53">
        <v>41716.968230005914</v>
      </c>
      <c r="E45" s="8">
        <v>0.13743267595334571</v>
      </c>
      <c r="F45" s="8">
        <v>0.26390517911052486</v>
      </c>
      <c r="G45" s="8">
        <v>0.20458956033915268</v>
      </c>
      <c r="H45" s="8">
        <v>0.29648766257157089</v>
      </c>
      <c r="I45" s="8">
        <v>0.1498125884376057</v>
      </c>
      <c r="J45" s="54">
        <v>0</v>
      </c>
      <c r="K45" s="8">
        <v>2.5804239812215527E-2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43</v>
      </c>
      <c r="D46" s="53">
        <v>63123.485468104896</v>
      </c>
      <c r="E46" s="8">
        <v>9.7402875939149244E-2</v>
      </c>
      <c r="F46" s="8">
        <v>8.1309682311261594E-2</v>
      </c>
      <c r="G46" s="8">
        <v>0.19477581660233476</v>
      </c>
      <c r="H46" s="8">
        <v>0.51542112364224713</v>
      </c>
      <c r="I46" s="8">
        <v>0.12345623010076218</v>
      </c>
      <c r="J46" s="8">
        <v>3.8303043659733194E-2</v>
      </c>
      <c r="K46" s="8">
        <v>3.1640004265632578E-2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44</v>
      </c>
      <c r="D47" s="53">
        <v>69045.628825533742</v>
      </c>
      <c r="E47" s="8">
        <v>7.2891793114998341E-2</v>
      </c>
      <c r="F47" s="8">
        <v>9.3101268286120614E-2</v>
      </c>
      <c r="G47" s="8">
        <v>0.38114835691707455</v>
      </c>
      <c r="H47" s="8">
        <v>0.30892286868264196</v>
      </c>
      <c r="I47" s="8">
        <v>0.28212890289473846</v>
      </c>
      <c r="J47" s="54">
        <v>0</v>
      </c>
      <c r="K47" s="8">
        <v>1.6181922303315693E-2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120</v>
      </c>
      <c r="D48" s="53">
        <v>158077.56357400486</v>
      </c>
      <c r="E48" s="8">
        <v>9.2396475870838837E-2</v>
      </c>
      <c r="F48" s="8">
        <v>0.17224753394990586</v>
      </c>
      <c r="G48" s="8">
        <v>0.26526204728025177</v>
      </c>
      <c r="H48" s="8">
        <v>0.36810149104964524</v>
      </c>
      <c r="I48" s="8">
        <v>0.18992464529307854</v>
      </c>
      <c r="J48" s="8">
        <v>2.0356146826293567E-2</v>
      </c>
      <c r="K48" s="8">
        <v>2.768923438045091E-2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183</v>
      </c>
      <c r="D49" s="53">
        <v>252380.75048141324</v>
      </c>
      <c r="E49" s="8">
        <v>0.10034302487312202</v>
      </c>
      <c r="F49" s="8">
        <v>0.13414449355836106</v>
      </c>
      <c r="G49" s="8">
        <v>0.21209088162579362</v>
      </c>
      <c r="H49" s="8">
        <v>0.35030677251694947</v>
      </c>
      <c r="I49" s="8">
        <v>0.23423476251654432</v>
      </c>
      <c r="J49" s="8">
        <v>1.0228204710622585E-2</v>
      </c>
      <c r="K49" s="8">
        <v>2.8060072535259484E-2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59</v>
      </c>
      <c r="D50" s="53">
        <v>72208.798057666951</v>
      </c>
      <c r="E50" s="8">
        <v>8.655456820436512E-2</v>
      </c>
      <c r="F50" s="8">
        <v>0.15988543324133664</v>
      </c>
      <c r="G50" s="8">
        <v>0.32080247904508385</v>
      </c>
      <c r="H50" s="8">
        <v>0.31228765142656523</v>
      </c>
      <c r="I50" s="8">
        <v>0.20495227905070648</v>
      </c>
      <c r="J50" s="8">
        <v>3.015365747719382E-2</v>
      </c>
      <c r="K50" s="8">
        <v>1.4907804608324337E-2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244</v>
      </c>
      <c r="D51" s="53">
        <v>338249.51599775098</v>
      </c>
      <c r="E51" s="8">
        <v>9.9572814689043235E-2</v>
      </c>
      <c r="F51" s="8">
        <v>0.14645645049402875</v>
      </c>
      <c r="G51" s="8">
        <v>0.2137323755768874</v>
      </c>
      <c r="H51" s="8">
        <v>0.36673920042710884</v>
      </c>
      <c r="I51" s="8">
        <v>0.21977803100363111</v>
      </c>
      <c r="J51" s="8">
        <v>1.0707754306300282E-2</v>
      </c>
      <c r="K51" s="8">
        <v>3.0694483597505911E-2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26</v>
      </c>
      <c r="D52" s="53">
        <v>31495.82367099882</v>
      </c>
      <c r="E52" s="8">
        <v>0.21405590057262522</v>
      </c>
      <c r="F52" s="8">
        <v>8.9550225573498954E-2</v>
      </c>
      <c r="G52" s="8">
        <v>0.33870453131271078</v>
      </c>
      <c r="H52" s="8">
        <v>0.21807444551873073</v>
      </c>
      <c r="I52" s="8">
        <v>0.12705097036795132</v>
      </c>
      <c r="J52" s="8">
        <v>6.9131685083557548E-2</v>
      </c>
      <c r="K52" s="8">
        <v>3.4189080617636938E-2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277</v>
      </c>
      <c r="D53" s="53">
        <v>378962.49038441898</v>
      </c>
      <c r="E53" s="8">
        <v>8.7577508733651901E-2</v>
      </c>
      <c r="F53" s="8">
        <v>0.15374476846554538</v>
      </c>
      <c r="G53" s="8">
        <v>0.2237473575205052</v>
      </c>
      <c r="H53" s="8">
        <v>0.36871944390771799</v>
      </c>
      <c r="I53" s="8">
        <v>0.22465968939840519</v>
      </c>
      <c r="J53" s="8">
        <v>9.557391043780776E-3</v>
      </c>
      <c r="K53" s="8">
        <v>2.7395997973215586E-2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283</v>
      </c>
      <c r="D54" s="53">
        <v>384141.81427468476</v>
      </c>
      <c r="E54" s="8">
        <v>9.2869067216792237E-2</v>
      </c>
      <c r="F54" s="8">
        <v>0.14973447967224052</v>
      </c>
      <c r="G54" s="8">
        <v>0.24310755118477773</v>
      </c>
      <c r="H54" s="8">
        <v>0.36212788927907297</v>
      </c>
      <c r="I54" s="8">
        <v>0.20879160755779627</v>
      </c>
      <c r="J54" s="8">
        <v>1.5096643633938882E-2</v>
      </c>
      <c r="K54" s="8">
        <v>2.9829787977491928E-2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20</v>
      </c>
      <c r="D55" s="53">
        <v>26316.499780733018</v>
      </c>
      <c r="E55" s="8">
        <v>0.16170713340835627</v>
      </c>
      <c r="F55" s="8">
        <v>0.13545432730683618</v>
      </c>
      <c r="G55" s="8">
        <v>7.8728488171425914E-2</v>
      </c>
      <c r="H55" s="8">
        <v>0.28464304428488801</v>
      </c>
      <c r="I55" s="8">
        <v>0.3394670068284934</v>
      </c>
      <c r="J55" s="54">
        <v>0</v>
      </c>
      <c r="K55" s="54">
        <v>0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3</v>
      </c>
      <c r="D56" s="53">
        <v>5328.4141803640505</v>
      </c>
      <c r="E56" s="8">
        <v>0.5736461964131534</v>
      </c>
      <c r="F56" s="54">
        <v>0</v>
      </c>
      <c r="G56" s="8">
        <v>0.22426492345157795</v>
      </c>
      <c r="H56" s="54">
        <v>0</v>
      </c>
      <c r="I56" s="54">
        <v>0</v>
      </c>
      <c r="J56" s="54">
        <v>0</v>
      </c>
      <c r="K56" s="8">
        <v>0.20208888013526866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241</v>
      </c>
      <c r="D57" s="53">
        <v>332921.10181738681</v>
      </c>
      <c r="E57" s="8">
        <v>9.1985253203987635E-2</v>
      </c>
      <c r="F57" s="8">
        <v>0.14880049123929287</v>
      </c>
      <c r="G57" s="8">
        <v>0.2135638017702273</v>
      </c>
      <c r="H57" s="8">
        <v>0.37260887448917257</v>
      </c>
      <c r="I57" s="8">
        <v>0.2232955862758548</v>
      </c>
      <c r="J57" s="8">
        <v>1.0879132298185107E-2</v>
      </c>
      <c r="K57" s="8">
        <v>2.7951310130995846E-2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36</v>
      </c>
      <c r="D58" s="53">
        <v>46041.388567032176</v>
      </c>
      <c r="E58" s="8">
        <v>5.5705508534152709E-2</v>
      </c>
      <c r="F58" s="8">
        <v>0.1894963883251006</v>
      </c>
      <c r="G58" s="8">
        <v>0.29738372484824871</v>
      </c>
      <c r="H58" s="8">
        <v>0.34059532439436119</v>
      </c>
      <c r="I58" s="8">
        <v>0.23452339526580887</v>
      </c>
      <c r="J58" s="54">
        <v>0</v>
      </c>
      <c r="K58" s="8">
        <v>2.3380586162782588E-2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23</v>
      </c>
      <c r="D59" s="53">
        <v>26167.409490634775</v>
      </c>
      <c r="E59" s="8">
        <v>0.14083329012799098</v>
      </c>
      <c r="F59" s="8">
        <v>0.10778514836826031</v>
      </c>
      <c r="G59" s="8">
        <v>0.36200762631494249</v>
      </c>
      <c r="H59" s="8">
        <v>0.26248048304769989</v>
      </c>
      <c r="I59" s="8">
        <v>0.15292209041060947</v>
      </c>
      <c r="J59" s="8">
        <v>8.3208823718298019E-2</v>
      </c>
      <c r="K59" s="54">
        <v>0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23</v>
      </c>
      <c r="D60" s="53">
        <v>26167.409490634775</v>
      </c>
      <c r="E60" s="8">
        <v>0.14083329012799098</v>
      </c>
      <c r="F60" s="8">
        <v>0.10778514836826031</v>
      </c>
      <c r="G60" s="8">
        <v>0.36200762631494249</v>
      </c>
      <c r="H60" s="8">
        <v>0.26248048304769989</v>
      </c>
      <c r="I60" s="8">
        <v>0.15292209041060947</v>
      </c>
      <c r="J60" s="8">
        <v>8.3208823718298019E-2</v>
      </c>
      <c r="K60" s="54">
        <v>0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280</v>
      </c>
      <c r="D61" s="53">
        <v>384290.90456478298</v>
      </c>
      <c r="E61" s="8">
        <v>9.4317130351799741E-2</v>
      </c>
      <c r="F61" s="8">
        <v>0.15161300891902069</v>
      </c>
      <c r="G61" s="8">
        <v>0.22375453386949928</v>
      </c>
      <c r="H61" s="8">
        <v>0.36360693697571328</v>
      </c>
      <c r="I61" s="8">
        <v>0.22154465373004262</v>
      </c>
      <c r="J61" s="8">
        <v>9.4248723259031317E-3</v>
      </c>
      <c r="K61" s="8">
        <v>2.9818215151566817E-2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236</v>
      </c>
      <c r="D62" s="53">
        <v>318114.95421512739</v>
      </c>
      <c r="E62" s="8">
        <v>8.1994556790102854E-2</v>
      </c>
      <c r="F62" s="8">
        <v>0.16510947523598574</v>
      </c>
      <c r="G62" s="8">
        <v>0.25819159292022426</v>
      </c>
      <c r="H62" s="8">
        <v>0.34617297087598908</v>
      </c>
      <c r="I62" s="8">
        <v>0.20339719396657979</v>
      </c>
      <c r="J62" s="8">
        <v>1.4299443586067728E-2</v>
      </c>
      <c r="K62" s="8">
        <v>3.2992208719005163E-2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67</v>
      </c>
      <c r="D63" s="53">
        <v>92343.359840290417</v>
      </c>
      <c r="E63" s="8">
        <v>0.14994865961467285</v>
      </c>
      <c r="F63" s="8">
        <v>9.2699305237168322E-2</v>
      </c>
      <c r="G63" s="8">
        <v>0.14429870518243032</v>
      </c>
      <c r="H63" s="8">
        <v>0.39500917317707018</v>
      </c>
      <c r="I63" s="8">
        <v>0.26461546709417683</v>
      </c>
      <c r="J63" s="8">
        <v>1.3540607960101123E-2</v>
      </c>
      <c r="K63" s="8">
        <v>1.0434468798483842E-2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68</v>
      </c>
      <c r="D64" s="53">
        <v>89214.548437354431</v>
      </c>
      <c r="E64" s="8">
        <v>0.12549017205702731</v>
      </c>
      <c r="F64" s="8">
        <v>0.13484617159472101</v>
      </c>
      <c r="G64" s="8">
        <v>0.24247425631282449</v>
      </c>
      <c r="H64" s="8">
        <v>0.41381084941684582</v>
      </c>
      <c r="I64" s="8">
        <v>0.15087336948718308</v>
      </c>
      <c r="J64" s="8">
        <v>2.440587775882392E-2</v>
      </c>
      <c r="K64" s="8">
        <v>1.2523641273854701E-2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235</v>
      </c>
      <c r="D65" s="53">
        <v>321243.76561806345</v>
      </c>
      <c r="E65" s="8">
        <v>8.9448922449472196E-2</v>
      </c>
      <c r="F65" s="8">
        <v>0.15269936228624742</v>
      </c>
      <c r="G65" s="8">
        <v>0.22981738677799193</v>
      </c>
      <c r="H65" s="8">
        <v>0.34142709266095833</v>
      </c>
      <c r="I65" s="8">
        <v>0.23558144597054678</v>
      </c>
      <c r="J65" s="8">
        <v>1.1274593001238453E-2</v>
      </c>
      <c r="K65" s="8">
        <v>3.219230683642274E-2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191</v>
      </c>
      <c r="D66" s="53">
        <v>240080.40377898308</v>
      </c>
      <c r="E66" s="8">
        <v>8.6252420557353215E-2</v>
      </c>
      <c r="F66" s="8">
        <v>0.14540524808371599</v>
      </c>
      <c r="G66" s="8">
        <v>0.28631386491655669</v>
      </c>
      <c r="H66" s="8">
        <v>0.32901039726752612</v>
      </c>
      <c r="I66" s="8">
        <v>0.20433205592202264</v>
      </c>
      <c r="J66" s="8">
        <v>1.9292768654039099E-2</v>
      </c>
      <c r="K66" s="8">
        <v>3.7729476531496282E-2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112</v>
      </c>
      <c r="D67" s="53">
        <v>170377.91027643494</v>
      </c>
      <c r="E67" s="8">
        <v>0.11282531712020241</v>
      </c>
      <c r="F67" s="8">
        <v>0.15362911624898948</v>
      </c>
      <c r="G67" s="8">
        <v>0.15683538832970856</v>
      </c>
      <c r="H67" s="8">
        <v>0.39682564404310339</v>
      </c>
      <c r="I67" s="8">
        <v>0.23525965183846353</v>
      </c>
      <c r="J67" s="8">
        <v>6.852040764141862E-3</v>
      </c>
      <c r="K67" s="8">
        <v>1.4090799148530741E-2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117</v>
      </c>
      <c r="D68" s="53">
        <v>165504.651634871</v>
      </c>
      <c r="E68" s="8">
        <v>0.11088962654218959</v>
      </c>
      <c r="F68" s="8">
        <v>0.15084948753738148</v>
      </c>
      <c r="G68" s="8">
        <v>0.29606774402968222</v>
      </c>
      <c r="H68" s="8">
        <v>0.28508100403176523</v>
      </c>
      <c r="I68" s="8">
        <v>0.23774366996390281</v>
      </c>
      <c r="J68" s="8">
        <v>2.1699238797316622E-2</v>
      </c>
      <c r="K68" s="54">
        <v>0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20</v>
      </c>
      <c r="D69" s="53">
        <v>30275.524691170089</v>
      </c>
      <c r="E69" s="8">
        <v>2.9538671413042724E-2</v>
      </c>
      <c r="F69" s="8">
        <v>0.15738706354234569</v>
      </c>
      <c r="G69" s="8">
        <v>0.34275468331601638</v>
      </c>
      <c r="H69" s="8">
        <v>0.43653352377724647</v>
      </c>
      <c r="I69" s="8">
        <v>7.2141761229287574E-2</v>
      </c>
      <c r="J69" s="54">
        <v>0</v>
      </c>
      <c r="K69" s="8">
        <v>3.6904100339645682E-2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90</v>
      </c>
      <c r="D70" s="53">
        <v>105433.37015115493</v>
      </c>
      <c r="E70" s="8">
        <v>0.13292029267428798</v>
      </c>
      <c r="F70" s="8">
        <v>0.20104169064069133</v>
      </c>
      <c r="G70" s="8">
        <v>0.21119501587652206</v>
      </c>
      <c r="H70" s="8">
        <v>0.31728207629697502</v>
      </c>
      <c r="I70" s="8">
        <v>0.19569579556657385</v>
      </c>
      <c r="J70" s="54">
        <v>0</v>
      </c>
      <c r="K70" s="8">
        <v>2.9324446280775081E-2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</v>
      </c>
      <c r="D71" s="53">
        <v>39705.420517065213</v>
      </c>
      <c r="E71" s="8">
        <v>2.1810875461118536E-2</v>
      </c>
      <c r="F71" s="8">
        <v>7.0240499845726667E-2</v>
      </c>
      <c r="G71" s="8">
        <v>3.3944861319502535E-2</v>
      </c>
      <c r="H71" s="14">
        <v>0.79107815469395804</v>
      </c>
      <c r="I71" s="54">
        <v>0</v>
      </c>
      <c r="J71" s="8">
        <v>2.6205256537637042E-2</v>
      </c>
      <c r="K71" s="8">
        <v>5.6720352142057236E-2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10</v>
      </c>
      <c r="D72" s="53">
        <v>10701.586707176402</v>
      </c>
      <c r="E72" s="8">
        <v>0.11933091948704186</v>
      </c>
      <c r="F72" s="8">
        <v>9.0669124736258946E-2</v>
      </c>
      <c r="G72" s="8">
        <v>0.2032532426792085</v>
      </c>
      <c r="H72" s="8">
        <v>0.1791509947265367</v>
      </c>
      <c r="I72" s="8">
        <v>0.40759571837095421</v>
      </c>
      <c r="J72" s="54">
        <v>0</v>
      </c>
      <c r="K72" s="54">
        <v>0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27</v>
      </c>
      <c r="D73" s="53">
        <v>40724.131190375243</v>
      </c>
      <c r="E73" s="8">
        <v>5.5169251790114962E-2</v>
      </c>
      <c r="F73" s="8">
        <v>3.0967750944682609E-2</v>
      </c>
      <c r="G73" s="8">
        <v>0.14554951273755101</v>
      </c>
      <c r="H73" s="8">
        <v>0.30283978842549675</v>
      </c>
      <c r="I73" s="8">
        <v>0.43910019007123957</v>
      </c>
      <c r="J73" s="8">
        <v>2.8666943956789662E-2</v>
      </c>
      <c r="K73" s="8">
        <v>8.3671634792113855E-2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12</v>
      </c>
      <c r="D74" s="53">
        <v>18113.629163605048</v>
      </c>
      <c r="E74" s="8">
        <v>0.1258398013443878</v>
      </c>
      <c r="F74" s="8">
        <v>0.28353350815145745</v>
      </c>
      <c r="G74" s="8">
        <v>0.24096001618635232</v>
      </c>
      <c r="H74" s="8">
        <v>0.39133310250484388</v>
      </c>
      <c r="I74" s="8">
        <v>0.26116221286697766</v>
      </c>
      <c r="J74" s="54">
        <v>0</v>
      </c>
      <c r="K74" s="8">
        <v>8.7792600402659474E-2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K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57" display="Vissza" xr:uid="{A50D7C53-BEDC-4EDF-9AB7-560148BAEC52}"/>
  </hyperlinks>
  <pageMargins left="0.75" right="0.75" top="1" bottom="1" header="0.5" footer="0.5"/>
  <pageSetup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B36B2-D42D-49D8-BBA4-B3992A5BC912}">
  <sheetPr codeName="Munka4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226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1015</v>
      </c>
      <c r="D4" s="53">
        <v>1205680.8579564523</v>
      </c>
      <c r="E4" s="8">
        <v>0.25873596951511674</v>
      </c>
      <c r="F4" s="8">
        <v>0.73966363840108829</v>
      </c>
      <c r="G4" s="8">
        <v>1.6003920837958858E-3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532</v>
      </c>
      <c r="D5" s="53">
        <v>634281.84033441648</v>
      </c>
      <c r="E5" s="13">
        <v>0.15459065428167476</v>
      </c>
      <c r="F5" s="14">
        <v>0.84389794364278825</v>
      </c>
      <c r="G5" s="8">
        <v>1.5114020755351901E-3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303</v>
      </c>
      <c r="D6" s="53">
        <v>350241.03085104498</v>
      </c>
      <c r="E6" s="8">
        <v>0.24287034984675721</v>
      </c>
      <c r="F6" s="8">
        <v>0.75435753859240517</v>
      </c>
      <c r="G6" s="8">
        <v>2.7721115608380581E-3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115</v>
      </c>
      <c r="D7" s="53">
        <v>132585.93198804648</v>
      </c>
      <c r="E7" s="14">
        <v>0.52548991018270097</v>
      </c>
      <c r="F7" s="13">
        <v>0.47451008981729936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65</v>
      </c>
      <c r="D8" s="53">
        <v>88572.054782944833</v>
      </c>
      <c r="E8" s="14">
        <v>0.66796722705049161</v>
      </c>
      <c r="F8" s="13">
        <v>0.33203277294950873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921</v>
      </c>
      <c r="D9" s="53">
        <v>1082115.9108967402</v>
      </c>
      <c r="E9" s="8">
        <v>0.21440249505176451</v>
      </c>
      <c r="F9" s="8">
        <v>0.78381436685625483</v>
      </c>
      <c r="G9" s="8">
        <v>1.7831380919801157E-3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94</v>
      </c>
      <c r="D10" s="53">
        <v>123564.94705971365</v>
      </c>
      <c r="E10" s="14">
        <v>0.64698489644537061</v>
      </c>
      <c r="F10" s="13">
        <v>0.35301510355463039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107</v>
      </c>
      <c r="D11" s="53">
        <v>124452.10903634928</v>
      </c>
      <c r="E11" s="14">
        <v>0.43616517381642661</v>
      </c>
      <c r="F11" s="13">
        <v>0.56383482618357328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140</v>
      </c>
      <c r="D12" s="53">
        <v>155381.03122095132</v>
      </c>
      <c r="E12" s="14">
        <v>0.57599321508742385</v>
      </c>
      <c r="F12" s="13">
        <v>0.41775822803872331</v>
      </c>
      <c r="G12" s="8">
        <v>6.248556873852857E-3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87</v>
      </c>
      <c r="D13" s="53">
        <v>115703.23385957208</v>
      </c>
      <c r="E13" s="14">
        <v>0.67217732755836646</v>
      </c>
      <c r="F13" s="13">
        <v>0.32782267244163399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162</v>
      </c>
      <c r="D14" s="53">
        <v>195060.45277483412</v>
      </c>
      <c r="E14" s="13">
        <v>9.5903411667601315E-2</v>
      </c>
      <c r="F14" s="14">
        <v>0.90409658833239892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425</v>
      </c>
      <c r="D15" s="53">
        <v>509829.73129806598</v>
      </c>
      <c r="E15" s="13">
        <v>8.585683854720319E-2</v>
      </c>
      <c r="F15" s="14">
        <v>0.91226281821052513</v>
      </c>
      <c r="G15" s="8">
        <v>1.8803432422720965E-3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94</v>
      </c>
      <c r="D16" s="53">
        <v>105254.29976667928</v>
      </c>
      <c r="E16" s="8">
        <v>0.26526695736054418</v>
      </c>
      <c r="F16" s="8">
        <v>0.73473304263945582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118</v>
      </c>
      <c r="D17" s="53">
        <v>145959.17044622035</v>
      </c>
      <c r="E17" s="14">
        <v>0.41590776920867145</v>
      </c>
      <c r="F17" s="13">
        <v>0.58409223079132844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184</v>
      </c>
      <c r="D18" s="53">
        <v>221809.86977988097</v>
      </c>
      <c r="E18" s="8">
        <v>0.17900732688394702</v>
      </c>
      <c r="F18" s="8">
        <v>0.82099267311605417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378</v>
      </c>
      <c r="D19" s="53">
        <v>429976.25605172419</v>
      </c>
      <c r="E19" s="8">
        <v>0.29831350317685135</v>
      </c>
      <c r="F19" s="8">
        <v>0.70168649682314954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314</v>
      </c>
      <c r="D20" s="53">
        <v>379850.25201598712</v>
      </c>
      <c r="E20" s="8">
        <v>0.18404375039079704</v>
      </c>
      <c r="F20" s="8">
        <v>0.81340022337110218</v>
      </c>
      <c r="G20" s="8">
        <v>2.5560262381006853E-3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21</v>
      </c>
      <c r="D21" s="53">
        <v>28085.309662639371</v>
      </c>
      <c r="E21" s="8">
        <v>0.47587414326367145</v>
      </c>
      <c r="F21" s="8">
        <v>0.48999217968341102</v>
      </c>
      <c r="G21" s="8">
        <v>3.4133677052917553E-2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872</v>
      </c>
      <c r="D22" s="53">
        <v>1040440.8251410951</v>
      </c>
      <c r="E22" s="8">
        <v>0.24815379164132462</v>
      </c>
      <c r="F22" s="8">
        <v>0.75091303927568542</v>
      </c>
      <c r="G22" s="8">
        <v>9.3316908298975599E-4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143</v>
      </c>
      <c r="D23" s="53">
        <v>165240.03281535787</v>
      </c>
      <c r="E23" s="8">
        <v>0.32536709812969955</v>
      </c>
      <c r="F23" s="8">
        <v>0.66883131206411217</v>
      </c>
      <c r="G23" s="8">
        <v>5.8015898061877964E-3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165</v>
      </c>
      <c r="D24" s="53">
        <v>203505.88989481848</v>
      </c>
      <c r="E24" s="8">
        <v>0.21468508278439097</v>
      </c>
      <c r="F24" s="8">
        <v>0.78060421871714814</v>
      </c>
      <c r="G24" s="8">
        <v>4.7106984984621111E-3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162</v>
      </c>
      <c r="D25" s="53">
        <v>213067.30908363621</v>
      </c>
      <c r="E25" s="8">
        <v>0.32031360468366799</v>
      </c>
      <c r="F25" s="8">
        <v>0.67968639531633135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357</v>
      </c>
      <c r="D26" s="53">
        <v>384821.85625560913</v>
      </c>
      <c r="E26" s="8">
        <v>0.30080714482606252</v>
      </c>
      <c r="F26" s="8">
        <v>0.69919285517393892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331</v>
      </c>
      <c r="D27" s="53">
        <v>404285.80272238824</v>
      </c>
      <c r="E27" s="8">
        <v>0.20841148678207161</v>
      </c>
      <c r="F27" s="8">
        <v>0.78918697647297198</v>
      </c>
      <c r="G27" s="8">
        <v>2.4015367449564278E-3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468</v>
      </c>
      <c r="D28" s="53">
        <v>491363.54224685428</v>
      </c>
      <c r="E28" s="13">
        <v>0.12614401802975042</v>
      </c>
      <c r="F28" s="14">
        <v>0.8699290278217291</v>
      </c>
      <c r="G28" s="8">
        <v>3.9269541485199419E-3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296</v>
      </c>
      <c r="D29" s="53">
        <v>301319.35685826297</v>
      </c>
      <c r="E29" s="8">
        <v>0.28314170447950515</v>
      </c>
      <c r="F29" s="8">
        <v>0.71685829552049596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198</v>
      </c>
      <c r="D30" s="53">
        <v>251638.41024858988</v>
      </c>
      <c r="E30" s="14">
        <v>0.43024834849194704</v>
      </c>
      <c r="F30" s="13">
        <v>0.56975165150805129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53</v>
      </c>
      <c r="D31" s="53">
        <v>161359.548602745</v>
      </c>
      <c r="E31" s="8">
        <v>0.34945156915095821</v>
      </c>
      <c r="F31" s="8">
        <v>0.65054843084904168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278</v>
      </c>
      <c r="D32" s="53">
        <v>333683.82132464339</v>
      </c>
      <c r="E32" s="14">
        <v>0.61612916752919056</v>
      </c>
      <c r="F32" s="13">
        <v>0.38096117024371201</v>
      </c>
      <c r="G32" s="8">
        <v>2.9096622270979632E-3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737</v>
      </c>
      <c r="D33" s="53">
        <v>871997.03663180966</v>
      </c>
      <c r="E33" s="13">
        <v>0.12197366067813645</v>
      </c>
      <c r="F33" s="14">
        <v>0.87692696071197884</v>
      </c>
      <c r="G33" s="8">
        <v>1.09937860988454E-3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449</v>
      </c>
      <c r="D34" s="53">
        <v>502069.19113922975</v>
      </c>
      <c r="E34" s="8">
        <v>0.19107655438062804</v>
      </c>
      <c r="F34" s="8">
        <v>0.80698963404949775</v>
      </c>
      <c r="G34" s="8">
        <v>1.9338115698733977E-3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236</v>
      </c>
      <c r="D35" s="53">
        <v>293358.44028121588</v>
      </c>
      <c r="E35" s="8">
        <v>0.21376275006663054</v>
      </c>
      <c r="F35" s="8">
        <v>0.78623724993337007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206</v>
      </c>
      <c r="D36" s="53">
        <v>245389.5655717529</v>
      </c>
      <c r="E36" s="8">
        <v>0.32970950637907781</v>
      </c>
      <c r="F36" s="8">
        <v>0.67029049362092186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124</v>
      </c>
      <c r="D37" s="53">
        <v>164863.66096425426</v>
      </c>
      <c r="E37" s="14">
        <v>0.43916879376054185</v>
      </c>
      <c r="F37" s="13">
        <v>0.55501637182204544</v>
      </c>
      <c r="G37" s="8">
        <v>5.8148344174133847E-3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163944.11504584149</v>
      </c>
      <c r="E38" s="8">
        <v>0.20334172865870379</v>
      </c>
      <c r="F38" s="8">
        <v>0.7907360873676258</v>
      </c>
      <c r="G38" s="8">
        <v>5.9221839736701672E-3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156</v>
      </c>
      <c r="D39" s="53">
        <v>176919.02085618355</v>
      </c>
      <c r="E39" s="8">
        <v>0.22460904982142099</v>
      </c>
      <c r="F39" s="8">
        <v>0.77539095017857906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144</v>
      </c>
      <c r="D40" s="53">
        <v>161206.05523720483</v>
      </c>
      <c r="E40" s="13">
        <v>0.14180210627467069</v>
      </c>
      <c r="F40" s="14">
        <v>0.8581978937253284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120</v>
      </c>
      <c r="D41" s="53">
        <v>151278.61822606847</v>
      </c>
      <c r="E41" s="8">
        <v>0.22550616717168931</v>
      </c>
      <c r="F41" s="8">
        <v>0.77449383282831108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116</v>
      </c>
      <c r="D42" s="53">
        <v>142079.82205514735</v>
      </c>
      <c r="E42" s="8">
        <v>0.20125901880339664</v>
      </c>
      <c r="F42" s="8">
        <v>0.79874098119660342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108</v>
      </c>
      <c r="D43" s="53">
        <v>124468.76370637435</v>
      </c>
      <c r="E43" s="8">
        <v>0.30970640055624532</v>
      </c>
      <c r="F43" s="8">
        <v>0.69029359944375546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73</v>
      </c>
      <c r="D44" s="53">
        <v>90322.069690578865</v>
      </c>
      <c r="E44" s="8">
        <v>0.29530331075079069</v>
      </c>
      <c r="F44" s="8">
        <v>0.7046966892492097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51</v>
      </c>
      <c r="D45" s="53">
        <v>63678.88006912062</v>
      </c>
      <c r="E45" s="8">
        <v>0.4208918607251948</v>
      </c>
      <c r="F45" s="8">
        <v>0.57910813927480487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56</v>
      </c>
      <c r="D46" s="53">
        <v>74984.291737647596</v>
      </c>
      <c r="E46" s="8">
        <v>0.41083423466744584</v>
      </c>
      <c r="F46" s="8">
        <v>0.58916576533255416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42</v>
      </c>
      <c r="D47" s="53">
        <v>56799.22133228551</v>
      </c>
      <c r="E47" s="14">
        <v>0.53664524810214909</v>
      </c>
      <c r="F47" s="13">
        <v>0.44647679358311598</v>
      </c>
      <c r="G47" s="8">
        <v>1.6877958314734917E-2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505</v>
      </c>
      <c r="D48" s="53">
        <v>589873.42066319508</v>
      </c>
      <c r="E48" s="13">
        <v>9.8133601120811029E-2</v>
      </c>
      <c r="F48" s="14">
        <v>0.90024121141290403</v>
      </c>
      <c r="G48" s="8">
        <v>1.6251874662837E-3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510</v>
      </c>
      <c r="D49" s="53">
        <v>615807.4372932571</v>
      </c>
      <c r="E49" s="14">
        <v>0.41257475526892617</v>
      </c>
      <c r="F49" s="13">
        <v>0.58584860380096548</v>
      </c>
      <c r="G49" s="8">
        <v>1.5766409301089029E-3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573</v>
      </c>
      <c r="D50" s="53">
        <v>651006.73405138135</v>
      </c>
      <c r="E50" s="13">
        <v>1.6808693127625892E-2</v>
      </c>
      <c r="F50" s="14">
        <v>0.98022734044970794</v>
      </c>
      <c r="G50" s="8">
        <v>2.9639664226659835E-3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442</v>
      </c>
      <c r="D51" s="53">
        <v>554674.12390507222</v>
      </c>
      <c r="E51" s="14">
        <v>0.54267978317302601</v>
      </c>
      <c r="F51" s="13">
        <v>0.4573202168269736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9.747208651962333E-2</v>
      </c>
      <c r="F52" s="14">
        <v>0.90022644183122358</v>
      </c>
      <c r="G52" s="8">
        <v>2.3014716491533277E-3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304</v>
      </c>
      <c r="D53" s="53">
        <v>367277.26460017991</v>
      </c>
      <c r="E53" s="14">
        <v>0.62686172085774661</v>
      </c>
      <c r="F53" s="13">
        <v>0.37313827914225323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988</v>
      </c>
      <c r="D54" s="53">
        <v>1173530.1782810963</v>
      </c>
      <c r="E54" s="8">
        <v>0.25453284266673248</v>
      </c>
      <c r="F54" s="8">
        <v>0.74382292002572425</v>
      </c>
      <c r="G54" s="8">
        <v>1.6442373075433163E-3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27</v>
      </c>
      <c r="D55" s="53">
        <v>32150.679675356994</v>
      </c>
      <c r="E55" s="8">
        <v>0.41215406983300362</v>
      </c>
      <c r="F55" s="8">
        <v>0.58784593016699627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0.34227897273395219</v>
      </c>
      <c r="F56" s="8">
        <v>0.6577210272660472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280</v>
      </c>
      <c r="D57" s="53">
        <v>342457.06774238078</v>
      </c>
      <c r="E57" s="14">
        <v>0.66686606533786275</v>
      </c>
      <c r="F57" s="13">
        <v>0.3331339346621372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24</v>
      </c>
      <c r="D58" s="53">
        <v>24820.196857799136</v>
      </c>
      <c r="E58" s="8">
        <v>7.4901130613200292E-2</v>
      </c>
      <c r="F58" s="8">
        <v>0.92509886938679942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1.4506079371661994E-2</v>
      </c>
      <c r="F59" s="14">
        <v>0.98241247127411579</v>
      </c>
      <c r="G59" s="8">
        <v>3.0814493542221035E-3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1.4744766807241983E-2</v>
      </c>
      <c r="F60" s="14">
        <v>0.98212308073500354</v>
      </c>
      <c r="G60" s="8">
        <v>3.1321524577543852E-3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473</v>
      </c>
      <c r="D61" s="53">
        <v>589630.99235024641</v>
      </c>
      <c r="E61" s="14">
        <v>0.51365938702095348</v>
      </c>
      <c r="F61" s="13">
        <v>0.48634061297904663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678</v>
      </c>
      <c r="D62" s="53">
        <v>790063.56604728533</v>
      </c>
      <c r="E62" s="8">
        <v>0.23503019565976724</v>
      </c>
      <c r="F62" s="8">
        <v>0.76496980434023287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337</v>
      </c>
      <c r="D63" s="53">
        <v>415617.29190916754</v>
      </c>
      <c r="E63" s="8">
        <v>0.30379922504530527</v>
      </c>
      <c r="F63" s="8">
        <v>0.69155813342312011</v>
      </c>
      <c r="G63" s="8">
        <v>4.642641531573813E-3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138</v>
      </c>
      <c r="D64" s="53">
        <v>159259.88640830747</v>
      </c>
      <c r="E64" s="13">
        <v>0.11495096640067533</v>
      </c>
      <c r="F64" s="14">
        <v>0.88504903359932452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877</v>
      </c>
      <c r="D65" s="53">
        <v>1046420.971548147</v>
      </c>
      <c r="E65" s="8">
        <v>0.28061930699194954</v>
      </c>
      <c r="F65" s="8">
        <v>0.71753672948560276</v>
      </c>
      <c r="G65" s="8">
        <v>1.8439635224464313E-3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936</v>
      </c>
      <c r="D66" s="53">
        <v>1094300.6167393206</v>
      </c>
      <c r="E66" s="8">
        <v>0.22124176073432153</v>
      </c>
      <c r="F66" s="8">
        <v>0.77699495587613998</v>
      </c>
      <c r="G66" s="8">
        <v>1.7632833895380963E-3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79</v>
      </c>
      <c r="D67" s="53">
        <v>111380.24121713317</v>
      </c>
      <c r="E67" s="14">
        <v>0.62711311921970214</v>
      </c>
      <c r="F67" s="13">
        <v>0.37288688078029802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281</v>
      </c>
      <c r="D68" s="53">
        <v>340495.26186721935</v>
      </c>
      <c r="E68" s="8">
        <v>0.26214293724019133</v>
      </c>
      <c r="F68" s="8">
        <v>0.7350415907185861</v>
      </c>
      <c r="G68" s="8">
        <v>2.8154720412219931E-3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78</v>
      </c>
      <c r="D69" s="53">
        <v>96112.921773034555</v>
      </c>
      <c r="E69" s="8">
        <v>0.26464581670310738</v>
      </c>
      <c r="F69" s="8">
        <v>0.7353541832968935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103</v>
      </c>
      <c r="D70" s="53">
        <v>120453.32515385569</v>
      </c>
      <c r="E70" s="8">
        <v>0.2165230689861527</v>
      </c>
      <c r="F70" s="8">
        <v>0.78347693101384708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120</v>
      </c>
      <c r="D71" s="53">
        <v>145819.02570269117</v>
      </c>
      <c r="E71" s="8">
        <v>0.16012500195123622</v>
      </c>
      <c r="F71" s="8">
        <v>0.83987499804876331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193</v>
      </c>
      <c r="D72" s="53">
        <v>227250.9513480374</v>
      </c>
      <c r="E72" s="8">
        <v>0.36851306848618859</v>
      </c>
      <c r="F72" s="8">
        <v>0.62721453043059305</v>
      </c>
      <c r="G72" s="8">
        <v>4.2724010832195167E-3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148</v>
      </c>
      <c r="D73" s="53">
        <v>169377.21441042531</v>
      </c>
      <c r="E73" s="8">
        <v>0.21248064158303615</v>
      </c>
      <c r="F73" s="8">
        <v>0.78751935841696497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92</v>
      </c>
      <c r="D74" s="53">
        <v>106172.1577011886</v>
      </c>
      <c r="E74" s="8">
        <v>0.26460962633391372</v>
      </c>
      <c r="F74" s="8">
        <v>0.73539037366608639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58" display="Vissza" xr:uid="{0DA4A3EA-C3CC-4F54-85E1-84DF0CD2B77E}"/>
  </hyperlinks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50021-5638-40EB-908D-8657C0097F2B}">
  <sheetPr codeName="Munka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0" style="1" customWidth="1"/>
    <col min="6" max="6" width="13.5703125" style="1" customWidth="1"/>
    <col min="7" max="8" width="10" style="1" customWidth="1"/>
    <col min="9" max="9" width="12.28515625" style="1" customWidth="1"/>
    <col min="10" max="11" width="10" style="1" customWidth="1"/>
    <col min="12" max="12" width="13.5703125" style="1" customWidth="1"/>
    <col min="13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81</v>
      </c>
      <c r="D1" s="65"/>
      <c r="E1" s="65"/>
      <c r="F1" s="65"/>
      <c r="G1" s="65"/>
      <c r="H1" s="65"/>
      <c r="I1" s="65"/>
      <c r="J1" s="65"/>
      <c r="K1" s="65"/>
      <c r="L1" s="65"/>
    </row>
    <row r="2" spans="1:44" ht="45" customHeight="1" x14ac:dyDescent="0.2">
      <c r="A2" s="67"/>
      <c r="B2" s="67"/>
      <c r="C2" s="66" t="s">
        <v>1</v>
      </c>
      <c r="D2" s="66"/>
      <c r="E2" s="4" t="s">
        <v>75</v>
      </c>
      <c r="F2" s="4" t="s">
        <v>76</v>
      </c>
      <c r="G2" s="4" t="s">
        <v>78</v>
      </c>
      <c r="H2" s="4" t="s">
        <v>82</v>
      </c>
      <c r="I2" s="4" t="s">
        <v>83</v>
      </c>
      <c r="J2" s="4" t="s">
        <v>84</v>
      </c>
      <c r="K2" s="4" t="s">
        <v>85</v>
      </c>
      <c r="L2" s="4" t="s">
        <v>114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815</v>
      </c>
      <c r="D4" s="53">
        <v>1129183.2283882895</v>
      </c>
      <c r="E4" s="8">
        <v>0.60851412397624283</v>
      </c>
      <c r="F4" s="8">
        <v>0.24607716227187632</v>
      </c>
      <c r="G4" s="8">
        <v>7.6134618337684826E-2</v>
      </c>
      <c r="H4" s="8">
        <v>9.6928610319069828E-3</v>
      </c>
      <c r="I4" s="8">
        <v>2.0478671740658819E-2</v>
      </c>
      <c r="J4" s="8">
        <v>3.0532960695776139E-2</v>
      </c>
      <c r="K4" s="8">
        <v>4.5203325602220694E-3</v>
      </c>
      <c r="L4" s="8">
        <v>4.0492693856312486E-3</v>
      </c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295</v>
      </c>
      <c r="D5" s="53">
        <v>401787.17142586579</v>
      </c>
      <c r="E5" s="8">
        <v>0.57242596078960528</v>
      </c>
      <c r="F5" s="8">
        <v>0.23943129872378102</v>
      </c>
      <c r="G5" s="8">
        <v>9.3996995897357827E-2</v>
      </c>
      <c r="H5" s="8">
        <v>1.2035447227429672E-2</v>
      </c>
      <c r="I5" s="8">
        <v>3.4640674877151952E-2</v>
      </c>
      <c r="J5" s="8">
        <v>3.5266266779185047E-2</v>
      </c>
      <c r="K5" s="8">
        <v>6.6294874897110997E-3</v>
      </c>
      <c r="L5" s="8">
        <v>5.5738682157787708E-3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246</v>
      </c>
      <c r="D6" s="53">
        <v>331512.29189899203</v>
      </c>
      <c r="E6" s="8">
        <v>0.58175882845470317</v>
      </c>
      <c r="F6" s="8">
        <v>0.26230618223973307</v>
      </c>
      <c r="G6" s="8">
        <v>7.3007548112070469E-2</v>
      </c>
      <c r="H6" s="8">
        <v>1.4757372567913809E-2</v>
      </c>
      <c r="I6" s="8">
        <v>1.7423178375772726E-2</v>
      </c>
      <c r="J6" s="8">
        <v>3.9291009138647366E-2</v>
      </c>
      <c r="K6" s="8">
        <v>7.3621423605906809E-3</v>
      </c>
      <c r="L6" s="8">
        <v>4.0937387505685791E-3</v>
      </c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162</v>
      </c>
      <c r="D7" s="53">
        <v>218037.35946237639</v>
      </c>
      <c r="E7" s="8">
        <v>0.6026570734478498</v>
      </c>
      <c r="F7" s="8">
        <v>0.27007645875497943</v>
      </c>
      <c r="G7" s="8">
        <v>7.323533672358773E-2</v>
      </c>
      <c r="H7" s="8">
        <v>5.5819673040349857E-3</v>
      </c>
      <c r="I7" s="8">
        <v>1.5731231138495394E-2</v>
      </c>
      <c r="J7" s="8">
        <v>2.8242857258960939E-2</v>
      </c>
      <c r="K7" s="54">
        <v>0</v>
      </c>
      <c r="L7" s="8">
        <v>4.4750753720915947E-3</v>
      </c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112</v>
      </c>
      <c r="D8" s="53">
        <v>177846.40560105373</v>
      </c>
      <c r="E8" s="8">
        <v>0.74709733624667163</v>
      </c>
      <c r="F8" s="8">
        <v>0.20141705179376962</v>
      </c>
      <c r="G8" s="8">
        <v>4.5163735282002584E-2</v>
      </c>
      <c r="H8" s="54">
        <v>0</v>
      </c>
      <c r="I8" s="54">
        <v>0</v>
      </c>
      <c r="J8" s="8">
        <v>6.3218766775569243E-3</v>
      </c>
      <c r="K8" s="54">
        <v>0</v>
      </c>
      <c r="L8" s="54">
        <v>0</v>
      </c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655</v>
      </c>
      <c r="D9" s="53">
        <v>877306.08470326825</v>
      </c>
      <c r="E9" s="8">
        <v>0.60291849457643565</v>
      </c>
      <c r="F9" s="8">
        <v>0.23135350574206023</v>
      </c>
      <c r="G9" s="8">
        <v>8.3835239891050933E-2</v>
      </c>
      <c r="H9" s="8">
        <v>1.1088420416052342E-2</v>
      </c>
      <c r="I9" s="8">
        <v>2.5063009910051063E-2</v>
      </c>
      <c r="J9" s="8">
        <v>3.4711369727441634E-2</v>
      </c>
      <c r="K9" s="8">
        <v>5.8181332635652283E-3</v>
      </c>
      <c r="L9" s="8">
        <v>5.2118264733425094E-3</v>
      </c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160</v>
      </c>
      <c r="D10" s="53">
        <v>251877.14368502077</v>
      </c>
      <c r="E10" s="8">
        <v>0.62800410090854586</v>
      </c>
      <c r="F10" s="8">
        <v>0.29736070977328094</v>
      </c>
      <c r="G10" s="8">
        <v>4.9312803361041019E-2</v>
      </c>
      <c r="H10" s="8">
        <v>4.8320280029024651E-3</v>
      </c>
      <c r="I10" s="8">
        <v>4.5110944071048613E-3</v>
      </c>
      <c r="J10" s="8">
        <v>1.5979263547124475E-2</v>
      </c>
      <c r="K10" s="54">
        <v>0</v>
      </c>
      <c r="L10" s="54">
        <v>0</v>
      </c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93</v>
      </c>
      <c r="D11" s="53">
        <v>134160.58768339088</v>
      </c>
      <c r="E11" s="8">
        <v>0.5450083857225243</v>
      </c>
      <c r="F11" s="8">
        <v>0.30787190450625468</v>
      </c>
      <c r="G11" s="8">
        <v>9.598601106324979E-2</v>
      </c>
      <c r="H11" s="8">
        <v>2.6386586895875298E-2</v>
      </c>
      <c r="I11" s="8">
        <v>1.0020433599627777E-2</v>
      </c>
      <c r="J11" s="8">
        <v>1.4726678212467662E-2</v>
      </c>
      <c r="K11" s="54">
        <v>0</v>
      </c>
      <c r="L11" s="54">
        <v>0</v>
      </c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198</v>
      </c>
      <c r="D12" s="53">
        <v>270293.20749815088</v>
      </c>
      <c r="E12" s="8">
        <v>0.64424449457198496</v>
      </c>
      <c r="F12" s="8">
        <v>0.24211605056443236</v>
      </c>
      <c r="G12" s="8">
        <v>6.5317768078324095E-2</v>
      </c>
      <c r="H12" s="8">
        <v>1.8099790400503826E-2</v>
      </c>
      <c r="I12" s="8">
        <v>1.3967339181854605E-2</v>
      </c>
      <c r="J12" s="8">
        <v>1.1233621870494393E-2</v>
      </c>
      <c r="K12" s="54">
        <v>0</v>
      </c>
      <c r="L12" s="8">
        <v>5.0209353324056063E-3</v>
      </c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148</v>
      </c>
      <c r="D13" s="53">
        <v>239617.75211841564</v>
      </c>
      <c r="E13" s="8">
        <v>0.62700799846100097</v>
      </c>
      <c r="F13" s="8">
        <v>0.29983541966795241</v>
      </c>
      <c r="G13" s="8">
        <v>4.6538644803428578E-2</v>
      </c>
      <c r="H13" s="8">
        <v>5.079245593521995E-3</v>
      </c>
      <c r="I13" s="8">
        <v>4.7418923018421877E-3</v>
      </c>
      <c r="J13" s="8">
        <v>1.679679917225366E-2</v>
      </c>
      <c r="K13" s="54">
        <v>0</v>
      </c>
      <c r="L13" s="54">
        <v>0</v>
      </c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82</v>
      </c>
      <c r="D14" s="53">
        <v>113031.0965591276</v>
      </c>
      <c r="E14" s="8">
        <v>0.59436285781699338</v>
      </c>
      <c r="F14" s="8">
        <v>0.22225554692116417</v>
      </c>
      <c r="G14" s="8">
        <v>0.1121927756546188</v>
      </c>
      <c r="H14" s="54">
        <v>0</v>
      </c>
      <c r="I14" s="8">
        <v>1.6792415428771183E-2</v>
      </c>
      <c r="J14" s="8">
        <v>5.4396404178452366E-2</v>
      </c>
      <c r="K14" s="54">
        <v>0</v>
      </c>
      <c r="L14" s="54">
        <v>0</v>
      </c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202</v>
      </c>
      <c r="D15" s="53">
        <v>267626.58374247514</v>
      </c>
      <c r="E15" s="8">
        <v>0.58617032778190803</v>
      </c>
      <c r="F15" s="8">
        <v>0.20512218127818571</v>
      </c>
      <c r="G15" s="8">
        <v>9.299990719325496E-2</v>
      </c>
      <c r="H15" s="8">
        <v>4.841254091153737E-3</v>
      </c>
      <c r="I15" s="8">
        <v>4.6982744908124291E-2</v>
      </c>
      <c r="J15" s="8">
        <v>4.5562715040608291E-2</v>
      </c>
      <c r="K15" s="8">
        <v>9.9528342410755751E-3</v>
      </c>
      <c r="L15" s="8">
        <v>8.368035465689266E-3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92</v>
      </c>
      <c r="D16" s="53">
        <v>104454.00078672823</v>
      </c>
      <c r="E16" s="8">
        <v>0.62775854754868488</v>
      </c>
      <c r="F16" s="8">
        <v>0.18434697351653961</v>
      </c>
      <c r="G16" s="8">
        <v>6.4290884205013055E-2</v>
      </c>
      <c r="H16" s="54">
        <v>0</v>
      </c>
      <c r="I16" s="8">
        <v>2.2942254622842197E-2</v>
      </c>
      <c r="J16" s="8">
        <v>6.795436594565761E-2</v>
      </c>
      <c r="K16" s="8">
        <v>2.3365698478407887E-2</v>
      </c>
      <c r="L16" s="8">
        <v>9.3412756828548226E-3</v>
      </c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130</v>
      </c>
      <c r="D17" s="53">
        <v>189057.70438453314</v>
      </c>
      <c r="E17" s="13">
        <v>0.4227772410548869</v>
      </c>
      <c r="F17" s="8">
        <v>0.33469827632280802</v>
      </c>
      <c r="G17" s="8">
        <v>0.16885554977691497</v>
      </c>
      <c r="H17" s="8">
        <v>3.7148206007432558E-2</v>
      </c>
      <c r="I17" s="8">
        <v>2.5147140857156761E-2</v>
      </c>
      <c r="J17" s="8">
        <v>1.137358598080055E-2</v>
      </c>
      <c r="K17" s="54">
        <v>0</v>
      </c>
      <c r="L17" s="54">
        <v>0</v>
      </c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219</v>
      </c>
      <c r="D18" s="53">
        <v>307915.33616915822</v>
      </c>
      <c r="E18" s="8">
        <v>0.59959134990640928</v>
      </c>
      <c r="F18" s="8">
        <v>0.24968241526929702</v>
      </c>
      <c r="G18" s="8">
        <v>9.3239953242987297E-2</v>
      </c>
      <c r="H18" s="8">
        <v>1.2736817890760447E-2</v>
      </c>
      <c r="I18" s="8">
        <v>2.2975651113181065E-2</v>
      </c>
      <c r="J18" s="8">
        <v>1.1343446597279132E-2</v>
      </c>
      <c r="K18" s="8">
        <v>4.0608085614449538E-3</v>
      </c>
      <c r="L18" s="8">
        <v>6.3695574186410139E-3</v>
      </c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327</v>
      </c>
      <c r="D19" s="53">
        <v>445863.61088847811</v>
      </c>
      <c r="E19" s="8">
        <v>0.67529542759535799</v>
      </c>
      <c r="F19" s="8">
        <v>0.23398790345626685</v>
      </c>
      <c r="G19" s="13">
        <v>2.7754592576740969E-2</v>
      </c>
      <c r="H19" s="54">
        <v>0</v>
      </c>
      <c r="I19" s="8">
        <v>1.5177564665029791E-2</v>
      </c>
      <c r="J19" s="8">
        <v>3.9498124244038091E-2</v>
      </c>
      <c r="K19" s="8">
        <v>5.4739625025298118E-3</v>
      </c>
      <c r="L19" s="8">
        <v>2.8124249600362567E-3</v>
      </c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135</v>
      </c>
      <c r="D20" s="53">
        <v>176913.45780796357</v>
      </c>
      <c r="E20" s="8">
        <v>0.66726275494656806</v>
      </c>
      <c r="F20" s="8">
        <v>0.17752611311042518</v>
      </c>
      <c r="G20" s="8">
        <v>7.3265862651895289E-2</v>
      </c>
      <c r="H20" s="54">
        <v>0</v>
      </c>
      <c r="I20" s="8">
        <v>2.5595751056903281E-2</v>
      </c>
      <c r="J20" s="8">
        <v>4.0689983096852178E-2</v>
      </c>
      <c r="K20" s="8">
        <v>7.9884131523353854E-3</v>
      </c>
      <c r="L20" s="8">
        <v>7.6711219850207242E-3</v>
      </c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</v>
      </c>
      <c r="D21" s="53">
        <v>9433.1191381552326</v>
      </c>
      <c r="E21" s="8">
        <v>0.36402140611697859</v>
      </c>
      <c r="F21" s="8">
        <v>0.20930742216200737</v>
      </c>
      <c r="G21" s="54">
        <v>0</v>
      </c>
      <c r="H21" s="54">
        <v>0</v>
      </c>
      <c r="I21" s="54">
        <v>0</v>
      </c>
      <c r="J21" s="8">
        <v>0.42667117172101415</v>
      </c>
      <c r="K21" s="54">
        <v>0</v>
      </c>
      <c r="L21" s="54">
        <v>0</v>
      </c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718</v>
      </c>
      <c r="D22" s="53">
        <v>996986.23349960032</v>
      </c>
      <c r="E22" s="8">
        <v>0.60931506329184326</v>
      </c>
      <c r="F22" s="8">
        <v>0.24860427717183803</v>
      </c>
      <c r="G22" s="8">
        <v>7.1238724531436121E-2</v>
      </c>
      <c r="H22" s="8">
        <v>8.2324300711645749E-3</v>
      </c>
      <c r="I22" s="8">
        <v>2.222617976989736E-2</v>
      </c>
      <c r="J22" s="8">
        <v>3.2038650186330016E-2</v>
      </c>
      <c r="K22" s="8">
        <v>5.1197133342787571E-3</v>
      </c>
      <c r="L22" s="8">
        <v>3.2249616432096315E-3</v>
      </c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97</v>
      </c>
      <c r="D23" s="53">
        <v>132196.99488868972</v>
      </c>
      <c r="E23" s="8">
        <v>0.60247370322238425</v>
      </c>
      <c r="F23" s="8">
        <v>0.2270184932918812</v>
      </c>
      <c r="G23" s="8">
        <v>0.11305783833686736</v>
      </c>
      <c r="H23" s="8">
        <v>2.070695075507167E-2</v>
      </c>
      <c r="I23" s="8">
        <v>7.2995412350991048E-3</v>
      </c>
      <c r="J23" s="8">
        <v>1.9177546033958538E-2</v>
      </c>
      <c r="K23" s="54">
        <v>0</v>
      </c>
      <c r="L23" s="8">
        <v>1.0265927124738419E-2</v>
      </c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215</v>
      </c>
      <c r="D24" s="53">
        <v>285220.7303865673</v>
      </c>
      <c r="E24" s="8">
        <v>0.65188645697887948</v>
      </c>
      <c r="F24" s="8">
        <v>0.16480335558628942</v>
      </c>
      <c r="G24" s="8">
        <v>9.5867291233758853E-2</v>
      </c>
      <c r="H24" s="8">
        <v>2.7853849933373299E-2</v>
      </c>
      <c r="I24" s="8">
        <v>3.1647064127893143E-2</v>
      </c>
      <c r="J24" s="8">
        <v>2.3558060846212814E-2</v>
      </c>
      <c r="K24" s="8">
        <v>4.3839212935933448E-3</v>
      </c>
      <c r="L24" s="54">
        <v>0</v>
      </c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192</v>
      </c>
      <c r="D25" s="53">
        <v>314526.17284739873</v>
      </c>
      <c r="E25" s="13">
        <v>0.44122789730518891</v>
      </c>
      <c r="F25" s="14">
        <v>0.38597873777786407</v>
      </c>
      <c r="G25" s="8">
        <v>0.1176477785671705</v>
      </c>
      <c r="H25" s="8">
        <v>9.5398124203450382E-3</v>
      </c>
      <c r="I25" s="8">
        <v>9.1891504296641117E-3</v>
      </c>
      <c r="J25" s="8">
        <v>2.8821098494402085E-2</v>
      </c>
      <c r="K25" s="8">
        <v>4.4932915451330324E-3</v>
      </c>
      <c r="L25" s="8">
        <v>3.1022334602321556E-3</v>
      </c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277</v>
      </c>
      <c r="D26" s="53">
        <v>351022.94611985917</v>
      </c>
      <c r="E26" s="8">
        <v>0.70458825163732863</v>
      </c>
      <c r="F26" s="8">
        <v>0.21674399738508732</v>
      </c>
      <c r="G26" s="13">
        <v>2.4675232086009385E-2</v>
      </c>
      <c r="H26" s="54">
        <v>0</v>
      </c>
      <c r="I26" s="8">
        <v>1.871635354564305E-2</v>
      </c>
      <c r="J26" s="8">
        <v>2.1943277899974304E-2</v>
      </c>
      <c r="K26" s="8">
        <v>6.9529377330583356E-3</v>
      </c>
      <c r="L26" s="8">
        <v>6.3799497128988105E-3</v>
      </c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131</v>
      </c>
      <c r="D27" s="53">
        <v>178413.37903446314</v>
      </c>
      <c r="E27" s="8">
        <v>0.64506398837065293</v>
      </c>
      <c r="F27" s="8">
        <v>0.18708428452672549</v>
      </c>
      <c r="G27" s="8">
        <v>7.2649916565541789E-2</v>
      </c>
      <c r="H27" s="54">
        <v>0</v>
      </c>
      <c r="I27" s="8">
        <v>2.5993992550319506E-2</v>
      </c>
      <c r="J27" s="8">
        <v>6.1601187122072708E-2</v>
      </c>
      <c r="K27" s="54">
        <v>0</v>
      </c>
      <c r="L27" s="8">
        <v>7.6066308646873249E-3</v>
      </c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178</v>
      </c>
      <c r="D28" s="53">
        <v>180655.76873040176</v>
      </c>
      <c r="E28" s="8">
        <v>0.5254264063324896</v>
      </c>
      <c r="F28" s="8">
        <v>0.24447494903154174</v>
      </c>
      <c r="G28" s="8">
        <v>0.13372530545361436</v>
      </c>
      <c r="H28" s="8">
        <v>8.8216889723145096E-3</v>
      </c>
      <c r="I28" s="8">
        <v>3.4261113912715038E-2</v>
      </c>
      <c r="J28" s="8">
        <v>4.2434063638892884E-2</v>
      </c>
      <c r="K28" s="54">
        <v>0</v>
      </c>
      <c r="L28" s="8">
        <v>1.0856472658431903E-2</v>
      </c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231</v>
      </c>
      <c r="D29" s="53">
        <v>227650.24651056621</v>
      </c>
      <c r="E29" s="8">
        <v>0.65900965875971873</v>
      </c>
      <c r="F29" s="8">
        <v>0.22273578230372135</v>
      </c>
      <c r="G29" s="8">
        <v>6.175851324150574E-2</v>
      </c>
      <c r="H29" s="8">
        <v>1.2692001614435485E-2</v>
      </c>
      <c r="I29" s="8">
        <v>1.4880213634079058E-2</v>
      </c>
      <c r="J29" s="8">
        <v>2.8923830446539595E-2</v>
      </c>
      <c r="K29" s="54">
        <v>0</v>
      </c>
      <c r="L29" s="54">
        <v>0</v>
      </c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286</v>
      </c>
      <c r="D30" s="53">
        <v>358460.73059399071</v>
      </c>
      <c r="E30" s="8">
        <v>0.57377848081317839</v>
      </c>
      <c r="F30" s="8">
        <v>0.25560610063593908</v>
      </c>
      <c r="G30" s="8">
        <v>8.7296215511056804E-2</v>
      </c>
      <c r="H30" s="8">
        <v>1.1031819491504325E-2</v>
      </c>
      <c r="I30" s="8">
        <v>2.2280180089538269E-2</v>
      </c>
      <c r="J30" s="8">
        <v>3.5292270301599385E-2</v>
      </c>
      <c r="K30" s="8">
        <v>7.4307805546241336E-3</v>
      </c>
      <c r="L30" s="8">
        <v>7.2841526025588244E-3</v>
      </c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120</v>
      </c>
      <c r="D31" s="53">
        <v>362416.48255333008</v>
      </c>
      <c r="E31" s="8">
        <v>0.65256929077010017</v>
      </c>
      <c r="F31" s="8">
        <v>0.25211267628898854</v>
      </c>
      <c r="G31" s="8">
        <v>4.5417582008196608E-2</v>
      </c>
      <c r="H31" s="8">
        <v>6.9188788570630063E-3</v>
      </c>
      <c r="I31" s="8">
        <v>1.5343261498466593E-2</v>
      </c>
      <c r="J31" s="8">
        <v>2.0903957133734899E-2</v>
      </c>
      <c r="K31" s="8">
        <v>6.734353443450046E-3</v>
      </c>
      <c r="L31" s="54">
        <v>0</v>
      </c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426</v>
      </c>
      <c r="D32" s="53">
        <v>620997.2436142693</v>
      </c>
      <c r="E32" s="8">
        <v>0.63216822753336599</v>
      </c>
      <c r="F32" s="8">
        <v>0.27736275374229902</v>
      </c>
      <c r="G32" s="8">
        <v>4.9857876265034802E-2</v>
      </c>
      <c r="H32" s="8">
        <v>1.5538503460534998E-2</v>
      </c>
      <c r="I32" s="8">
        <v>7.9090825802181821E-3</v>
      </c>
      <c r="J32" s="8">
        <v>1.1047965017885282E-2</v>
      </c>
      <c r="K32" s="8">
        <v>3.9301956849941656E-3</v>
      </c>
      <c r="L32" s="8">
        <v>2.1853957156687154E-3</v>
      </c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389</v>
      </c>
      <c r="D33" s="53">
        <v>508185.98477401852</v>
      </c>
      <c r="E33" s="8">
        <v>0.57960909009249373</v>
      </c>
      <c r="F33" s="8">
        <v>0.2078465407079747</v>
      </c>
      <c r="G33" s="8">
        <v>0.10824448536901421</v>
      </c>
      <c r="H33" s="8">
        <v>2.5495553444294778E-3</v>
      </c>
      <c r="I33" s="8">
        <v>3.5838560552760787E-2</v>
      </c>
      <c r="J33" s="8">
        <v>5.4343394218823698E-2</v>
      </c>
      <c r="K33" s="8">
        <v>5.2414728195990332E-3</v>
      </c>
      <c r="L33" s="8">
        <v>6.3269008949036944E-3</v>
      </c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204</v>
      </c>
      <c r="D34" s="53">
        <v>265380.5857896104</v>
      </c>
      <c r="E34" s="8">
        <v>0.56552197928348491</v>
      </c>
      <c r="F34" s="8">
        <v>0.26284241020613686</v>
      </c>
      <c r="G34" s="8">
        <v>0.11753186064964279</v>
      </c>
      <c r="H34" s="8">
        <v>6.4242544032970242E-3</v>
      </c>
      <c r="I34" s="8">
        <v>1.5994645098439012E-2</v>
      </c>
      <c r="J34" s="8">
        <v>2.797112430269777E-2</v>
      </c>
      <c r="K34" s="54">
        <v>0</v>
      </c>
      <c r="L34" s="8">
        <v>3.7137260563022889E-3</v>
      </c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178</v>
      </c>
      <c r="D35" s="53">
        <v>242315.65241229575</v>
      </c>
      <c r="E35" s="8">
        <v>0.6078996139159234</v>
      </c>
      <c r="F35" s="8">
        <v>0.23757188261243806</v>
      </c>
      <c r="G35" s="8">
        <v>7.5965948190663976E-2</v>
      </c>
      <c r="H35" s="54">
        <v>0</v>
      </c>
      <c r="I35" s="8">
        <v>1.4755105518233462E-2</v>
      </c>
      <c r="J35" s="8">
        <v>5.3948444011682674E-2</v>
      </c>
      <c r="K35" s="8">
        <v>5.8323008815527721E-3</v>
      </c>
      <c r="L35" s="8">
        <v>4.0267048695053738E-3</v>
      </c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242</v>
      </c>
      <c r="D36" s="53">
        <v>329700.17692633951</v>
      </c>
      <c r="E36" s="8">
        <v>0.61986243025494647</v>
      </c>
      <c r="F36" s="8">
        <v>0.21296828667644466</v>
      </c>
      <c r="G36" s="8">
        <v>6.9502356328238937E-2</v>
      </c>
      <c r="H36" s="8">
        <v>7.6212446364056661E-3</v>
      </c>
      <c r="I36" s="8">
        <v>3.8833284883757049E-2</v>
      </c>
      <c r="J36" s="8">
        <v>4.0006462574602775E-2</v>
      </c>
      <c r="K36" s="8">
        <v>7.4026065439186939E-3</v>
      </c>
      <c r="L36" s="8">
        <v>3.8033281016855635E-3</v>
      </c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191</v>
      </c>
      <c r="D37" s="53">
        <v>291786.81326004257</v>
      </c>
      <c r="E37" s="8">
        <v>0.63530302260349891</v>
      </c>
      <c r="F37" s="8">
        <v>0.27530327128719373</v>
      </c>
      <c r="G37" s="8">
        <v>4.6117857325383357E-2</v>
      </c>
      <c r="H37" s="8">
        <v>2.3055935720103768E-2</v>
      </c>
      <c r="I37" s="8">
        <v>8.5705396988010295E-3</v>
      </c>
      <c r="J37" s="8">
        <v>2.7130204167149863E-3</v>
      </c>
      <c r="K37" s="8">
        <v>4.2852698494005147E-3</v>
      </c>
      <c r="L37" s="8">
        <v>4.651083098903535E-3</v>
      </c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51</v>
      </c>
      <c r="D38" s="53">
        <v>61144.52322950463</v>
      </c>
      <c r="E38" s="8">
        <v>0.5923470795023249</v>
      </c>
      <c r="F38" s="8">
        <v>0.25164487758272058</v>
      </c>
      <c r="G38" s="8">
        <v>0.11997616141620356</v>
      </c>
      <c r="H38" s="54">
        <v>0</v>
      </c>
      <c r="I38" s="54">
        <v>0</v>
      </c>
      <c r="J38" s="8">
        <v>3.6031881498750862E-2</v>
      </c>
      <c r="K38" s="54">
        <v>0</v>
      </c>
      <c r="L38" s="54">
        <v>0</v>
      </c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91</v>
      </c>
      <c r="D39" s="53">
        <v>120217.74585009644</v>
      </c>
      <c r="E39" s="8">
        <v>0.58839842608547888</v>
      </c>
      <c r="F39" s="8">
        <v>0.20421643229517134</v>
      </c>
      <c r="G39" s="8">
        <v>0.13706003368674374</v>
      </c>
      <c r="H39" s="54">
        <v>0</v>
      </c>
      <c r="I39" s="8">
        <v>2.6636145336136226E-2</v>
      </c>
      <c r="J39" s="8">
        <v>3.5490915051038859E-2</v>
      </c>
      <c r="K39" s="54">
        <v>0</v>
      </c>
      <c r="L39" s="8">
        <v>8.198047545431084E-3</v>
      </c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64</v>
      </c>
      <c r="D40" s="53">
        <v>86162.947148098843</v>
      </c>
      <c r="E40" s="8">
        <v>0.52538212616070423</v>
      </c>
      <c r="F40" s="8">
        <v>0.34604349733525441</v>
      </c>
      <c r="G40" s="8">
        <v>8.5625443275583066E-2</v>
      </c>
      <c r="H40" s="8">
        <v>1.9786607274215849E-2</v>
      </c>
      <c r="I40" s="8">
        <v>1.2099527346515709E-2</v>
      </c>
      <c r="J40" s="8">
        <v>1.1062798607727194E-2</v>
      </c>
      <c r="K40" s="54">
        <v>0</v>
      </c>
      <c r="L40" s="54">
        <v>0</v>
      </c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92</v>
      </c>
      <c r="D41" s="53">
        <v>130468.29313120294</v>
      </c>
      <c r="E41" s="8">
        <v>0.56500553859114333</v>
      </c>
      <c r="F41" s="8">
        <v>0.26244386700995925</v>
      </c>
      <c r="G41" s="8">
        <v>8.6829971049962734E-2</v>
      </c>
      <c r="H41" s="54">
        <v>0</v>
      </c>
      <c r="I41" s="8">
        <v>1.781405562365836E-2</v>
      </c>
      <c r="J41" s="8">
        <v>6.0427864707794952E-2</v>
      </c>
      <c r="K41" s="54">
        <v>0</v>
      </c>
      <c r="L41" s="8">
        <v>7.4787030174813052E-3</v>
      </c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84</v>
      </c>
      <c r="D42" s="53">
        <v>109702.72884300332</v>
      </c>
      <c r="E42" s="8">
        <v>0.65124772768152017</v>
      </c>
      <c r="F42" s="8">
        <v>0.21263629997656353</v>
      </c>
      <c r="G42" s="8">
        <v>6.4530575092166392E-2</v>
      </c>
      <c r="H42" s="54">
        <v>0</v>
      </c>
      <c r="I42" s="8">
        <v>1.1405583090741822E-2</v>
      </c>
      <c r="J42" s="8">
        <v>4.7297201227832118E-2</v>
      </c>
      <c r="K42" s="8">
        <v>1.2882612931176899E-2</v>
      </c>
      <c r="L42" s="54">
        <v>0</v>
      </c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100</v>
      </c>
      <c r="D43" s="53">
        <v>145379.46635031945</v>
      </c>
      <c r="E43" s="8">
        <v>0.5667720196769418</v>
      </c>
      <c r="F43" s="8">
        <v>0.25432676250020447</v>
      </c>
      <c r="G43" s="8">
        <v>9.5648407430372423E-2</v>
      </c>
      <c r="H43" s="8">
        <v>8.3717284299581144E-3</v>
      </c>
      <c r="I43" s="8">
        <v>4.8817071698977393E-2</v>
      </c>
      <c r="J43" s="8">
        <v>1.7438597201338935E-2</v>
      </c>
      <c r="K43" s="54">
        <v>0</v>
      </c>
      <c r="L43" s="8">
        <v>8.6254130622064554E-3</v>
      </c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100</v>
      </c>
      <c r="D44" s="53">
        <v>131764.10007385226</v>
      </c>
      <c r="E44" s="8">
        <v>0.64790864619003485</v>
      </c>
      <c r="F44" s="8">
        <v>0.18909929569059092</v>
      </c>
      <c r="G44" s="8">
        <v>4.53816185136783E-2</v>
      </c>
      <c r="H44" s="8">
        <v>9.8330902933239043E-3</v>
      </c>
      <c r="I44" s="8">
        <v>4.330725183281859E-2</v>
      </c>
      <c r="J44" s="8">
        <v>6.4470097479553998E-2</v>
      </c>
      <c r="K44" s="54">
        <v>0</v>
      </c>
      <c r="L44" s="54">
        <v>0</v>
      </c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81</v>
      </c>
      <c r="D45" s="53">
        <v>107657.60787592242</v>
      </c>
      <c r="E45" s="8">
        <v>0.65376059964626465</v>
      </c>
      <c r="F45" s="8">
        <v>0.18771651274448042</v>
      </c>
      <c r="G45" s="8">
        <v>0.10417368281126983</v>
      </c>
      <c r="H45" s="54">
        <v>0</v>
      </c>
      <c r="I45" s="54">
        <v>0</v>
      </c>
      <c r="J45" s="8">
        <v>2.0064345665540505E-2</v>
      </c>
      <c r="K45" s="8">
        <v>3.4284859132444903E-2</v>
      </c>
      <c r="L45" s="54">
        <v>0</v>
      </c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87</v>
      </c>
      <c r="D46" s="53">
        <v>127299.86650143276</v>
      </c>
      <c r="E46" s="8">
        <v>0.70261307241115001</v>
      </c>
      <c r="F46" s="8">
        <v>0.22018279379092148</v>
      </c>
      <c r="G46" s="8">
        <v>1.5641643711020052E-2</v>
      </c>
      <c r="H46" s="8">
        <v>2.5038345233080805E-2</v>
      </c>
      <c r="I46" s="8">
        <v>1.9644721831689364E-2</v>
      </c>
      <c r="J46" s="8">
        <v>6.2185735418174137E-3</v>
      </c>
      <c r="K46" s="54">
        <v>0</v>
      </c>
      <c r="L46" s="8">
        <v>1.0660849480320794E-2</v>
      </c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65</v>
      </c>
      <c r="D47" s="53">
        <v>109385.94938485503</v>
      </c>
      <c r="E47" s="8">
        <v>0.56816100819826465</v>
      </c>
      <c r="F47" s="8">
        <v>0.36948810815863753</v>
      </c>
      <c r="G47" s="8">
        <v>2.9988043398831231E-2</v>
      </c>
      <c r="H47" s="8">
        <v>3.2362840244266555E-2</v>
      </c>
      <c r="I47" s="54">
        <v>0</v>
      </c>
      <c r="J47" s="54">
        <v>0</v>
      </c>
      <c r="K47" s="54">
        <v>0</v>
      </c>
      <c r="L47" s="54">
        <v>0</v>
      </c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47</v>
      </c>
      <c r="D48" s="53">
        <v>62104.262857313988</v>
      </c>
      <c r="E48" s="54">
        <v>0</v>
      </c>
      <c r="F48" s="8">
        <v>8.4053503670110039E-2</v>
      </c>
      <c r="G48" s="8">
        <v>9.1649671262010485E-2</v>
      </c>
      <c r="H48" s="8">
        <v>1.959732481445553E-2</v>
      </c>
      <c r="I48" s="14">
        <v>0.35054426734103666</v>
      </c>
      <c r="J48" s="14">
        <v>0.37610875960656842</v>
      </c>
      <c r="K48" s="8">
        <v>2.0133645836658724E-2</v>
      </c>
      <c r="L48" s="8">
        <v>5.7912827469160148E-2</v>
      </c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768</v>
      </c>
      <c r="D49" s="53">
        <v>1067078.9655309753</v>
      </c>
      <c r="E49" s="8">
        <v>0.64392979828765984</v>
      </c>
      <c r="F49" s="8">
        <v>0.25550697975300418</v>
      </c>
      <c r="G49" s="8">
        <v>7.5231638374455984E-2</v>
      </c>
      <c r="H49" s="8">
        <v>9.116418760920916E-3</v>
      </c>
      <c r="I49" s="13">
        <v>1.268771469480876E-3</v>
      </c>
      <c r="J49" s="8">
        <v>1.0420362710112697E-2</v>
      </c>
      <c r="K49" s="8">
        <v>3.611633819908212E-3</v>
      </c>
      <c r="L49" s="8">
        <v>9.1439682445660503E-4</v>
      </c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179</v>
      </c>
      <c r="D50" s="53">
        <v>211697.37362624158</v>
      </c>
      <c r="E50" s="13">
        <v>0.46328979555403876</v>
      </c>
      <c r="F50" s="8">
        <v>0.24501074983902099</v>
      </c>
      <c r="G50" s="8">
        <v>9.5618222954987647E-2</v>
      </c>
      <c r="H50" s="54">
        <v>0</v>
      </c>
      <c r="I50" s="14">
        <v>7.9636202147712359E-2</v>
      </c>
      <c r="J50" s="14">
        <v>9.7939363102135871E-2</v>
      </c>
      <c r="K50" s="8">
        <v>1.2582314937911948E-2</v>
      </c>
      <c r="L50" s="8">
        <v>5.9233514641922379E-3</v>
      </c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636</v>
      </c>
      <c r="D51" s="53">
        <v>917485.85476204776</v>
      </c>
      <c r="E51" s="8">
        <v>0.64202266119678475</v>
      </c>
      <c r="F51" s="8">
        <v>0.24632322242644569</v>
      </c>
      <c r="G51" s="8">
        <v>7.1639041752120131E-2</v>
      </c>
      <c r="H51" s="8">
        <v>1.1929356791191502E-2</v>
      </c>
      <c r="I51" s="8">
        <v>6.8288767575680372E-3</v>
      </c>
      <c r="J51" s="8">
        <v>1.4979850769388426E-2</v>
      </c>
      <c r="K51" s="8">
        <v>2.6601398534684311E-3</v>
      </c>
      <c r="L51" s="8">
        <v>3.6168504530317224E-3</v>
      </c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237</v>
      </c>
      <c r="D52" s="53">
        <v>288176.69890981901</v>
      </c>
      <c r="E52" s="8">
        <v>0.54487501875907862</v>
      </c>
      <c r="F52" s="8">
        <v>0.19142284658298736</v>
      </c>
      <c r="G52" s="8">
        <v>0.11677845593424772</v>
      </c>
      <c r="H52" s="54">
        <v>0</v>
      </c>
      <c r="I52" s="8">
        <v>5.3836509469232754E-2</v>
      </c>
      <c r="J52" s="8">
        <v>7.6072775691889583E-2</v>
      </c>
      <c r="K52" s="8">
        <v>9.2430895230975543E-3</v>
      </c>
      <c r="L52" s="8">
        <v>7.7713040394675149E-3</v>
      </c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578</v>
      </c>
      <c r="D53" s="53">
        <v>841006.5294784701</v>
      </c>
      <c r="E53" s="8">
        <v>0.63032050314244226</v>
      </c>
      <c r="F53" s="8">
        <v>0.26480484121887138</v>
      </c>
      <c r="G53" s="8">
        <v>6.2207726525242528E-2</v>
      </c>
      <c r="H53" s="8">
        <v>1.3014186844797817E-2</v>
      </c>
      <c r="I53" s="8">
        <v>9.0483781312250336E-3</v>
      </c>
      <c r="J53" s="8">
        <v>1.492842839484137E-2</v>
      </c>
      <c r="K53" s="8">
        <v>2.902047251356748E-3</v>
      </c>
      <c r="L53" s="8">
        <v>2.7738884912217442E-3</v>
      </c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764</v>
      </c>
      <c r="D54" s="53">
        <v>1044730.9174778429</v>
      </c>
      <c r="E54" s="8">
        <v>0.6068142366211271</v>
      </c>
      <c r="F54" s="8">
        <v>0.25029059401506637</v>
      </c>
      <c r="G54" s="8">
        <v>7.6627625397145682E-2</v>
      </c>
      <c r="H54" s="8">
        <v>1.0476397251409858E-2</v>
      </c>
      <c r="I54" s="8">
        <v>1.8289640552003415E-2</v>
      </c>
      <c r="J54" s="8">
        <v>2.8239168245093215E-2</v>
      </c>
      <c r="K54" s="8">
        <v>4.8857400775147563E-3</v>
      </c>
      <c r="L54" s="8">
        <v>4.3765978406376891E-3</v>
      </c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51</v>
      </c>
      <c r="D55" s="53">
        <v>84452.310910447181</v>
      </c>
      <c r="E55" s="8">
        <v>0.62954285435641333</v>
      </c>
      <c r="F55" s="8">
        <v>0.19395422610425533</v>
      </c>
      <c r="G55" s="8">
        <v>7.0035795084644359E-2</v>
      </c>
      <c r="H55" s="54">
        <v>0</v>
      </c>
      <c r="I55" s="8">
        <v>4.7558434715252035E-2</v>
      </c>
      <c r="J55" s="8">
        <v>5.8908689739435187E-2</v>
      </c>
      <c r="K55" s="54">
        <v>0</v>
      </c>
      <c r="L55" s="54">
        <v>0</v>
      </c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76</v>
      </c>
      <c r="D56" s="53">
        <v>102787.97529806945</v>
      </c>
      <c r="E56" s="8">
        <v>0.67579893182357109</v>
      </c>
      <c r="F56" s="8">
        <v>0.1449865831837642</v>
      </c>
      <c r="G56" s="8">
        <v>0.13046957317379779</v>
      </c>
      <c r="H56" s="54">
        <v>0</v>
      </c>
      <c r="I56" s="54">
        <v>0</v>
      </c>
      <c r="J56" s="8">
        <v>3.9156720268000163E-2</v>
      </c>
      <c r="K56" s="54">
        <v>0</v>
      </c>
      <c r="L56" s="8">
        <v>9.5881915508666659E-3</v>
      </c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560</v>
      </c>
      <c r="D57" s="53">
        <v>814697.87946397823</v>
      </c>
      <c r="E57" s="8">
        <v>0.63776121096061755</v>
      </c>
      <c r="F57" s="8">
        <v>0.25910856068965477</v>
      </c>
      <c r="G57" s="8">
        <v>6.4216570965130615E-2</v>
      </c>
      <c r="H57" s="8">
        <v>1.3434447772871252E-2</v>
      </c>
      <c r="I57" s="8">
        <v>7.6904555503498366E-3</v>
      </c>
      <c r="J57" s="8">
        <v>1.1929528033255874E-2</v>
      </c>
      <c r="K57" s="8">
        <v>2.9957616789819874E-3</v>
      </c>
      <c r="L57" s="8">
        <v>2.8634643491370665E-3</v>
      </c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18</v>
      </c>
      <c r="D58" s="53">
        <v>26308.650014491748</v>
      </c>
      <c r="E58" s="8">
        <v>0.39990469397552436</v>
      </c>
      <c r="F58" s="8">
        <v>0.44120110881254909</v>
      </c>
      <c r="G58" s="54">
        <v>0</v>
      </c>
      <c r="H58" s="54">
        <v>0</v>
      </c>
      <c r="I58" s="8">
        <v>5.1099059048181628E-2</v>
      </c>
      <c r="J58" s="8">
        <v>0.10779513816374481</v>
      </c>
      <c r="K58" s="54">
        <v>0</v>
      </c>
      <c r="L58" s="54">
        <v>0</v>
      </c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161</v>
      </c>
      <c r="D59" s="53">
        <v>185388.72361174994</v>
      </c>
      <c r="E59" s="13">
        <v>0.47228482190232079</v>
      </c>
      <c r="F59" s="8">
        <v>0.21716923181195072</v>
      </c>
      <c r="G59" s="8">
        <v>0.10918747524672176</v>
      </c>
      <c r="H59" s="54">
        <v>0</v>
      </c>
      <c r="I59" s="14">
        <v>8.3685929097617462E-2</v>
      </c>
      <c r="J59" s="8">
        <v>9.654072281989054E-2</v>
      </c>
      <c r="K59" s="8">
        <v>1.4367880497804802E-2</v>
      </c>
      <c r="L59" s="8">
        <v>6.7639386236929321E-3</v>
      </c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156</v>
      </c>
      <c r="D60" s="53">
        <v>177857.26777133992</v>
      </c>
      <c r="E60" s="8">
        <v>0.49228396123929885</v>
      </c>
      <c r="F60" s="8">
        <v>0.22636537262633824</v>
      </c>
      <c r="G60" s="8">
        <v>0.11381107403720686</v>
      </c>
      <c r="H60" s="54">
        <v>0</v>
      </c>
      <c r="I60" s="8">
        <v>6.4647388373616055E-2</v>
      </c>
      <c r="J60" s="8">
        <v>8.0865547047549308E-2</v>
      </c>
      <c r="K60" s="8">
        <v>1.4976295654775646E-2</v>
      </c>
      <c r="L60" s="8">
        <v>7.0503610212138499E-3</v>
      </c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659</v>
      </c>
      <c r="D61" s="53">
        <v>951325.96061694983</v>
      </c>
      <c r="E61" s="8">
        <v>0.63024419340860005</v>
      </c>
      <c r="F61" s="8">
        <v>0.24976242389026543</v>
      </c>
      <c r="G61" s="8">
        <v>6.9090732490525594E-2</v>
      </c>
      <c r="H61" s="8">
        <v>1.1505011494934669E-2</v>
      </c>
      <c r="I61" s="8">
        <v>1.2221010763752699E-2</v>
      </c>
      <c r="J61" s="8">
        <v>2.1122919701429786E-2</v>
      </c>
      <c r="K61" s="8">
        <v>2.5655146482739507E-3</v>
      </c>
      <c r="L61" s="8">
        <v>3.4881936022162891E-3</v>
      </c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0</v>
      </c>
      <c r="D62" s="53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0.60851412397624283</v>
      </c>
      <c r="F63" s="8">
        <v>0.24607716227187632</v>
      </c>
      <c r="G63" s="8">
        <v>7.6134618337684826E-2</v>
      </c>
      <c r="H63" s="8">
        <v>9.6928610319069828E-3</v>
      </c>
      <c r="I63" s="8">
        <v>2.0478671740658819E-2</v>
      </c>
      <c r="J63" s="8">
        <v>3.0532960695776139E-2</v>
      </c>
      <c r="K63" s="8">
        <v>4.5203325602220694E-3</v>
      </c>
      <c r="L63" s="8">
        <v>4.0492693856312486E-3</v>
      </c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27</v>
      </c>
      <c r="D64" s="53">
        <v>41194.333445363744</v>
      </c>
      <c r="E64" s="8">
        <v>0.32420141790515311</v>
      </c>
      <c r="F64" s="8">
        <v>0.14498488496897777</v>
      </c>
      <c r="G64" s="8">
        <v>6.4163128098922731E-2</v>
      </c>
      <c r="H64" s="54">
        <v>0</v>
      </c>
      <c r="I64" s="14">
        <v>0.26557407465473526</v>
      </c>
      <c r="J64" s="8">
        <v>0.17072316349542163</v>
      </c>
      <c r="K64" s="8">
        <v>3.0353330876789427E-2</v>
      </c>
      <c r="L64" s="54">
        <v>0</v>
      </c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788</v>
      </c>
      <c r="D65" s="53">
        <v>1087988.8949429258</v>
      </c>
      <c r="E65" s="8">
        <v>0.61927900629359434</v>
      </c>
      <c r="F65" s="8">
        <v>0.24990480150544145</v>
      </c>
      <c r="G65" s="8">
        <v>7.6587892781041486E-2</v>
      </c>
      <c r="H65" s="8">
        <v>1.0059860135706563E-2</v>
      </c>
      <c r="I65" s="8">
        <v>1.1198667321038443E-2</v>
      </c>
      <c r="J65" s="8">
        <v>2.5224963539973631E-2</v>
      </c>
      <c r="K65" s="8">
        <v>3.5422222582763676E-3</v>
      </c>
      <c r="L65" s="8">
        <v>4.2025861649266361E-3</v>
      </c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613</v>
      </c>
      <c r="D66" s="53">
        <v>812423.21383033018</v>
      </c>
      <c r="E66" s="8">
        <v>0.54830347701799842</v>
      </c>
      <c r="F66" s="8">
        <v>0.28260130402287414</v>
      </c>
      <c r="G66" s="8">
        <v>8.9304901888352384E-2</v>
      </c>
      <c r="H66" s="8">
        <v>5.8081871414143518E-3</v>
      </c>
      <c r="I66" s="8">
        <v>2.6923097109690909E-2</v>
      </c>
      <c r="J66" s="8">
        <v>3.8019664750119461E-2</v>
      </c>
      <c r="K66" s="8">
        <v>6.2827891016002634E-3</v>
      </c>
      <c r="L66" s="8">
        <v>2.756578967949085E-3</v>
      </c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202</v>
      </c>
      <c r="D67" s="53">
        <v>316760.01455795876</v>
      </c>
      <c r="E67" s="14">
        <v>0.76294184547033239</v>
      </c>
      <c r="F67" s="8">
        <v>0.15240037460930139</v>
      </c>
      <c r="G67" s="8">
        <v>4.2355594478812625E-2</v>
      </c>
      <c r="H67" s="8">
        <v>1.9656237410712322E-2</v>
      </c>
      <c r="I67" s="8">
        <v>3.9500679744761558E-3</v>
      </c>
      <c r="J67" s="8">
        <v>1.133113000602147E-2</v>
      </c>
      <c r="K67" s="54">
        <v>0</v>
      </c>
      <c r="L67" s="8">
        <v>7.3647500503439232E-3</v>
      </c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344</v>
      </c>
      <c r="D68" s="53">
        <v>471514.89687524555</v>
      </c>
      <c r="E68" s="8">
        <v>0.69070288732293994</v>
      </c>
      <c r="F68" s="8">
        <v>0.17220529704013907</v>
      </c>
      <c r="G68" s="8">
        <v>6.2087751958991438E-2</v>
      </c>
      <c r="H68" s="8">
        <v>1.6848874711537572E-2</v>
      </c>
      <c r="I68" s="8">
        <v>2.3333339980938516E-2</v>
      </c>
      <c r="J68" s="8">
        <v>2.6993833486849996E-2</v>
      </c>
      <c r="K68" s="8">
        <v>7.8280154986037926E-3</v>
      </c>
      <c r="L68" s="54">
        <v>0</v>
      </c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23</v>
      </c>
      <c r="D69" s="53">
        <v>32901.296721515304</v>
      </c>
      <c r="E69" s="8">
        <v>0.43771061677029377</v>
      </c>
      <c r="F69" s="8">
        <v>0.40595095239869372</v>
      </c>
      <c r="G69" s="8">
        <v>7.6286689120289949E-2</v>
      </c>
      <c r="H69" s="54">
        <v>0</v>
      </c>
      <c r="I69" s="8">
        <v>3.7097270793043251E-2</v>
      </c>
      <c r="J69" s="54">
        <v>0</v>
      </c>
      <c r="K69" s="8">
        <v>4.2954470917679337E-2</v>
      </c>
      <c r="L69" s="54">
        <v>0</v>
      </c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61</v>
      </c>
      <c r="D70" s="53">
        <v>83756.898470610162</v>
      </c>
      <c r="E70" s="8">
        <v>0.70172178578593314</v>
      </c>
      <c r="F70" s="8">
        <v>0.13905958371936128</v>
      </c>
      <c r="G70" s="8">
        <v>3.4974602291860647E-2</v>
      </c>
      <c r="H70" s="54">
        <v>0</v>
      </c>
      <c r="I70" s="8">
        <v>1.4938752651389562E-2</v>
      </c>
      <c r="J70" s="8">
        <v>9.7538474078625426E-2</v>
      </c>
      <c r="K70" s="54">
        <v>0</v>
      </c>
      <c r="L70" s="8">
        <v>1.1766801472829911E-2</v>
      </c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44</v>
      </c>
      <c r="D71" s="53">
        <v>66651.743475674637</v>
      </c>
      <c r="E71" s="8">
        <v>0.65657107734219933</v>
      </c>
      <c r="F71" s="8">
        <v>7.6345723271763588E-2</v>
      </c>
      <c r="G71" s="8">
        <v>0.15147492089111977</v>
      </c>
      <c r="H71" s="54">
        <v>0</v>
      </c>
      <c r="I71" s="54">
        <v>0</v>
      </c>
      <c r="J71" s="8">
        <v>8.0607568663312368E-2</v>
      </c>
      <c r="K71" s="54">
        <v>0</v>
      </c>
      <c r="L71" s="8">
        <v>3.5000709831605137E-2</v>
      </c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164</v>
      </c>
      <c r="D72" s="53">
        <v>218313.66075365414</v>
      </c>
      <c r="E72" s="13">
        <v>0.40508584913975348</v>
      </c>
      <c r="F72" s="14">
        <v>0.50234002911025399</v>
      </c>
      <c r="G72" s="8">
        <v>7.1355866931832768E-2</v>
      </c>
      <c r="H72" s="54">
        <v>0</v>
      </c>
      <c r="I72" s="8">
        <v>1.6730115289869139E-2</v>
      </c>
      <c r="J72" s="8">
        <v>4.4881395282917683E-3</v>
      </c>
      <c r="K72" s="54">
        <v>0</v>
      </c>
      <c r="L72" s="54">
        <v>0</v>
      </c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99</v>
      </c>
      <c r="D73" s="53">
        <v>145851.28494703159</v>
      </c>
      <c r="E73" s="8">
        <v>0.48409631021967187</v>
      </c>
      <c r="F73" s="8">
        <v>0.32033519386908466</v>
      </c>
      <c r="G73" s="8">
        <v>9.9947732983552126E-2</v>
      </c>
      <c r="H73" s="8">
        <v>2.0572466614489516E-2</v>
      </c>
      <c r="I73" s="8">
        <v>4.1123879434794341E-2</v>
      </c>
      <c r="J73" s="8">
        <v>3.3924416878407554E-2</v>
      </c>
      <c r="K73" s="54">
        <v>0</v>
      </c>
      <c r="L73" s="54">
        <v>0</v>
      </c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80</v>
      </c>
      <c r="D74" s="53">
        <v>110193.44714455659</v>
      </c>
      <c r="E74" s="8">
        <v>0.77562238737401035</v>
      </c>
      <c r="F74" s="13">
        <v>9.2453442928205759E-2</v>
      </c>
      <c r="G74" s="8">
        <v>9.9858983108481694E-2</v>
      </c>
      <c r="H74" s="54">
        <v>0</v>
      </c>
      <c r="I74" s="54">
        <v>0</v>
      </c>
      <c r="J74" s="8">
        <v>2.0685581172387967E-2</v>
      </c>
      <c r="K74" s="54">
        <v>0</v>
      </c>
      <c r="L74" s="8">
        <v>1.137960541691424E-2</v>
      </c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L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2" display="Vissza" xr:uid="{7E030D21-399A-4CD7-B63E-8F0C457B3DCC}"/>
  </hyperlinks>
  <pageMargins left="0.75" right="0.75" top="1" bottom="1" header="0.5" footer="0.5"/>
  <pageSetup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70C7E-9DE1-467F-A50E-6F071EFBFB33}">
  <sheetPr codeName="Munka4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10" width="13.5703125" style="1" customWidth="1"/>
    <col min="11" max="11" width="10" style="1" customWidth="1"/>
    <col min="12" max="16" width="13.5703125" style="1" customWidth="1"/>
    <col min="1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227</v>
      </c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</row>
    <row r="2" spans="1:44" ht="96.95" customHeight="1" x14ac:dyDescent="0.2">
      <c r="A2" s="67"/>
      <c r="B2" s="67"/>
      <c r="C2" s="66" t="s">
        <v>1</v>
      </c>
      <c r="D2" s="66"/>
      <c r="E2" s="4" t="s">
        <v>228</v>
      </c>
      <c r="F2" s="4" t="s">
        <v>229</v>
      </c>
      <c r="G2" s="4" t="s">
        <v>230</v>
      </c>
      <c r="H2" s="4" t="s">
        <v>231</v>
      </c>
      <c r="I2" s="4" t="s">
        <v>232</v>
      </c>
      <c r="J2" s="4" t="s">
        <v>233</v>
      </c>
      <c r="K2" s="4" t="s">
        <v>234</v>
      </c>
      <c r="L2" s="4" t="s">
        <v>235</v>
      </c>
      <c r="M2" s="4" t="s">
        <v>236</v>
      </c>
      <c r="N2" s="4" t="s">
        <v>237</v>
      </c>
      <c r="O2" s="4" t="s">
        <v>238</v>
      </c>
      <c r="P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  <c r="N3" s="5" t="s">
        <v>447</v>
      </c>
      <c r="O3" s="5" t="s">
        <v>447</v>
      </c>
      <c r="P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1015</v>
      </c>
      <c r="D4" s="53">
        <v>1205680.8579564523</v>
      </c>
      <c r="E4" s="8">
        <v>0.24594347688899534</v>
      </c>
      <c r="F4" s="8">
        <v>0.10660123530537489</v>
      </c>
      <c r="G4" s="8">
        <v>5.4316249592533568E-3</v>
      </c>
      <c r="H4" s="8">
        <v>0.36245985860478525</v>
      </c>
      <c r="I4" s="8">
        <v>0.17365101612422698</v>
      </c>
      <c r="J4" s="8">
        <v>5.7281287711095939E-2</v>
      </c>
      <c r="K4" s="8">
        <v>0.15908113722771094</v>
      </c>
      <c r="L4" s="8">
        <v>0.16705898936090066</v>
      </c>
      <c r="M4" s="8">
        <v>0.27027450493415217</v>
      </c>
      <c r="N4" s="8">
        <v>7.0062059073899563E-2</v>
      </c>
      <c r="O4" s="8">
        <v>2.5727202499898462E-3</v>
      </c>
      <c r="P4" s="8">
        <v>3.945150187814761E-2</v>
      </c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532</v>
      </c>
      <c r="D5" s="53">
        <v>634281.84033441648</v>
      </c>
      <c r="E5" s="14">
        <v>0.32486316297638951</v>
      </c>
      <c r="F5" s="8">
        <v>0.11854253219940106</v>
      </c>
      <c r="G5" s="8">
        <v>2.6544866398603619E-3</v>
      </c>
      <c r="H5" s="8">
        <v>0.40484032715291746</v>
      </c>
      <c r="I5" s="8">
        <v>0.13402655020471591</v>
      </c>
      <c r="J5" s="8">
        <v>7.3459903664803844E-2</v>
      </c>
      <c r="K5" s="8">
        <v>0.12250584507966039</v>
      </c>
      <c r="L5" s="13">
        <v>0.10367253678579245</v>
      </c>
      <c r="M5" s="8">
        <v>0.33441572442758966</v>
      </c>
      <c r="N5" s="8">
        <v>7.5145687805140818E-2</v>
      </c>
      <c r="O5" s="8">
        <v>3.2499571903531164E-3</v>
      </c>
      <c r="P5" s="8">
        <v>1.5606650119970634E-2</v>
      </c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303</v>
      </c>
      <c r="D6" s="53">
        <v>350241.03085104498</v>
      </c>
      <c r="E6" s="8">
        <v>0.20583429418720786</v>
      </c>
      <c r="F6" s="8">
        <v>9.2879016869262407E-2</v>
      </c>
      <c r="G6" s="8">
        <v>2.1223983630058855E-3</v>
      </c>
      <c r="H6" s="8">
        <v>0.37389481440862787</v>
      </c>
      <c r="I6" s="8">
        <v>0.20427173918085706</v>
      </c>
      <c r="J6" s="8">
        <v>4.376934033506525E-2</v>
      </c>
      <c r="K6" s="8">
        <v>0.15932879672694605</v>
      </c>
      <c r="L6" s="8">
        <v>0.15721035183969878</v>
      </c>
      <c r="M6" s="8">
        <v>0.27116829486877819</v>
      </c>
      <c r="N6" s="8">
        <v>8.4038668955906073E-2</v>
      </c>
      <c r="O6" s="8">
        <v>2.9707847994170744E-3</v>
      </c>
      <c r="P6" s="8">
        <v>4.2158228995456772E-2</v>
      </c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115</v>
      </c>
      <c r="D7" s="53">
        <v>132585.93198804648</v>
      </c>
      <c r="E7" s="13">
        <v>0.11470112835130494</v>
      </c>
      <c r="F7" s="8">
        <v>0.12270511000860256</v>
      </c>
      <c r="G7" s="8">
        <v>2.2607523216523241E-2</v>
      </c>
      <c r="H7" s="13">
        <v>0.204554197844805</v>
      </c>
      <c r="I7" s="8">
        <v>0.21758899333130322</v>
      </c>
      <c r="J7" s="8">
        <v>3.6883281548814491E-2</v>
      </c>
      <c r="K7" s="8">
        <v>0.27280357491328955</v>
      </c>
      <c r="L7" s="14">
        <v>0.33276260931425194</v>
      </c>
      <c r="M7" s="13">
        <v>0.13274301379647443</v>
      </c>
      <c r="N7" s="8">
        <v>2.8392644518793114E-2</v>
      </c>
      <c r="O7" s="54">
        <v>0</v>
      </c>
      <c r="P7" s="8">
        <v>0.10381215543179144</v>
      </c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65</v>
      </c>
      <c r="D8" s="53">
        <v>88572.054782944833</v>
      </c>
      <c r="E8" s="13">
        <v>3.5848394613981156E-2</v>
      </c>
      <c r="F8" s="8">
        <v>5.1242791974040747E-2</v>
      </c>
      <c r="G8" s="8">
        <v>1.2693880101482379E-2</v>
      </c>
      <c r="H8" s="8">
        <v>0.25012100500416606</v>
      </c>
      <c r="I8" s="8">
        <v>0.27055390406445601</v>
      </c>
      <c r="J8" s="8">
        <v>2.5387760202964758E-2</v>
      </c>
      <c r="K8" s="8">
        <v>0.24979042163254939</v>
      </c>
      <c r="L8" s="14">
        <v>0.4118800440078243</v>
      </c>
      <c r="M8" s="13">
        <v>1.3286996004345148E-2</v>
      </c>
      <c r="N8" s="8">
        <v>4.0765488250523951E-2</v>
      </c>
      <c r="O8" s="54">
        <v>0</v>
      </c>
      <c r="P8" s="8">
        <v>0.10316270671513816</v>
      </c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921</v>
      </c>
      <c r="D9" s="53">
        <v>1082115.9108967402</v>
      </c>
      <c r="E9" s="8">
        <v>0.26983136107457778</v>
      </c>
      <c r="F9" s="8">
        <v>0.10967497620603686</v>
      </c>
      <c r="G9" s="8">
        <v>3.281872736186965E-3</v>
      </c>
      <c r="H9" s="8">
        <v>0.38877673214737274</v>
      </c>
      <c r="I9" s="8">
        <v>0.16271132769105012</v>
      </c>
      <c r="J9" s="8">
        <v>6.3822139030496897E-2</v>
      </c>
      <c r="K9" s="8">
        <v>0.14138199600296303</v>
      </c>
      <c r="L9" s="8">
        <v>0.14214470978473417</v>
      </c>
      <c r="M9" s="8">
        <v>0.29877677090812782</v>
      </c>
      <c r="N9" s="8">
        <v>7.5019149132920682E-2</v>
      </c>
      <c r="O9" s="8">
        <v>2.8664947322687407E-3</v>
      </c>
      <c r="P9" s="8">
        <v>2.9773647858357365E-2</v>
      </c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94</v>
      </c>
      <c r="D10" s="53">
        <v>123564.94705971365</v>
      </c>
      <c r="E10" s="13">
        <v>3.6746126265070109E-2</v>
      </c>
      <c r="F10" s="8">
        <v>7.9683051680263753E-2</v>
      </c>
      <c r="G10" s="8">
        <v>2.4258008496176493E-2</v>
      </c>
      <c r="H10" s="13">
        <v>0.1319907145381449</v>
      </c>
      <c r="I10" s="8">
        <v>0.26945497343966751</v>
      </c>
      <c r="J10" s="54">
        <v>0</v>
      </c>
      <c r="K10" s="14">
        <v>0.31408077737041462</v>
      </c>
      <c r="L10" s="14">
        <v>0.38524496345329878</v>
      </c>
      <c r="M10" s="13">
        <v>2.0666859392530271E-2</v>
      </c>
      <c r="N10" s="8">
        <v>2.6650507883555438E-2</v>
      </c>
      <c r="O10" s="54">
        <v>0</v>
      </c>
      <c r="P10" s="8">
        <v>0.12420498631973445</v>
      </c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107</v>
      </c>
      <c r="D11" s="53">
        <v>124452.10903634928</v>
      </c>
      <c r="E11" s="13">
        <v>8.8181897122347377E-2</v>
      </c>
      <c r="F11" s="8">
        <v>4.5015821245959493E-2</v>
      </c>
      <c r="G11" s="8">
        <v>1.3528840002076527E-2</v>
      </c>
      <c r="H11" s="8">
        <v>0.27756556139420929</v>
      </c>
      <c r="I11" s="8">
        <v>0.23678620480570317</v>
      </c>
      <c r="J11" s="8">
        <v>6.0938559032780663E-2</v>
      </c>
      <c r="K11" s="8">
        <v>0.19908421982052096</v>
      </c>
      <c r="L11" s="8">
        <v>0.30507169585028943</v>
      </c>
      <c r="M11" s="8">
        <v>0.16739347719466149</v>
      </c>
      <c r="N11" s="8">
        <v>7.8472464412967458E-2</v>
      </c>
      <c r="O11" s="54">
        <v>0</v>
      </c>
      <c r="P11" s="8">
        <v>5.4327985475898774E-2</v>
      </c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140</v>
      </c>
      <c r="D12" s="53">
        <v>155381.03122095132</v>
      </c>
      <c r="E12" s="13">
        <v>3.5681556825345628E-2</v>
      </c>
      <c r="F12" s="8">
        <v>7.5071357180022211E-2</v>
      </c>
      <c r="G12" s="8">
        <v>1.2019961636350298E-2</v>
      </c>
      <c r="H12" s="8">
        <v>0.24726997699112246</v>
      </c>
      <c r="I12" s="8">
        <v>0.26238417607086789</v>
      </c>
      <c r="J12" s="8">
        <v>3.3006902522478114E-2</v>
      </c>
      <c r="K12" s="8">
        <v>0.19905047651061519</v>
      </c>
      <c r="L12" s="14">
        <v>0.40291198834835201</v>
      </c>
      <c r="M12" s="13">
        <v>4.1925414786447117E-2</v>
      </c>
      <c r="N12" s="8">
        <v>1.8322176053687848E-2</v>
      </c>
      <c r="O12" s="8">
        <v>6.696381935481408E-3</v>
      </c>
      <c r="P12" s="8">
        <v>7.093829148977801E-2</v>
      </c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87</v>
      </c>
      <c r="D13" s="53">
        <v>115703.23385957208</v>
      </c>
      <c r="E13" s="13">
        <v>2.8723965823197986E-2</v>
      </c>
      <c r="F13" s="8">
        <v>7.4925956995742102E-2</v>
      </c>
      <c r="G13" s="8">
        <v>2.5906272760207346E-2</v>
      </c>
      <c r="H13" s="13">
        <v>0.13078778018122017</v>
      </c>
      <c r="I13" s="8">
        <v>0.26899529544442002</v>
      </c>
      <c r="J13" s="54">
        <v>0</v>
      </c>
      <c r="K13" s="8">
        <v>0.30613434113296301</v>
      </c>
      <c r="L13" s="14">
        <v>0.39265289349776483</v>
      </c>
      <c r="M13" s="13">
        <v>1.1899778448733609E-2</v>
      </c>
      <c r="N13" s="8">
        <v>1.7491179157162511E-2</v>
      </c>
      <c r="O13" s="54">
        <v>0</v>
      </c>
      <c r="P13" s="8">
        <v>0.12484613202608356</v>
      </c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162</v>
      </c>
      <c r="D14" s="53">
        <v>195060.45277483412</v>
      </c>
      <c r="E14" s="8">
        <v>0.30954288614724779</v>
      </c>
      <c r="F14" s="8">
        <v>0.11076891619641961</v>
      </c>
      <c r="G14" s="54">
        <v>0</v>
      </c>
      <c r="H14" s="8">
        <v>0.46976362030247698</v>
      </c>
      <c r="I14" s="8">
        <v>0.12213038834334709</v>
      </c>
      <c r="J14" s="8">
        <v>4.8400802407711302E-2</v>
      </c>
      <c r="K14" s="8">
        <v>0.10709418948355238</v>
      </c>
      <c r="L14" s="13">
        <v>4.4478358694804099E-2</v>
      </c>
      <c r="M14" s="14">
        <v>0.42204230648701729</v>
      </c>
      <c r="N14" s="8">
        <v>9.7592735431521263E-2</v>
      </c>
      <c r="O14" s="54">
        <v>0</v>
      </c>
      <c r="P14" s="8">
        <v>4.1078687792508714E-2</v>
      </c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425</v>
      </c>
      <c r="D15" s="53">
        <v>509829.73129806598</v>
      </c>
      <c r="E15" s="14">
        <v>0.38263830023629952</v>
      </c>
      <c r="F15" s="8">
        <v>0.13649078764022038</v>
      </c>
      <c r="G15" s="54">
        <v>0</v>
      </c>
      <c r="H15" s="8">
        <v>0.43590876442402426</v>
      </c>
      <c r="I15" s="8">
        <v>0.10894238003210056</v>
      </c>
      <c r="J15" s="8">
        <v>7.6516429504241978E-2</v>
      </c>
      <c r="K15" s="8">
        <v>0.10381266251690398</v>
      </c>
      <c r="L15" s="13">
        <v>5.4509946679665446E-2</v>
      </c>
      <c r="M15" s="14">
        <v>0.37518673021261023</v>
      </c>
      <c r="N15" s="8">
        <v>7.4333604202086553E-2</v>
      </c>
      <c r="O15" s="8">
        <v>4.0432887710506581E-3</v>
      </c>
      <c r="P15" s="13">
        <v>6.1545692507761866E-3</v>
      </c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94</v>
      </c>
      <c r="D16" s="53">
        <v>105254.29976667928</v>
      </c>
      <c r="E16" s="8">
        <v>0.2016760269806602</v>
      </c>
      <c r="F16" s="8">
        <v>0.10828268318974811</v>
      </c>
      <c r="G16" s="54">
        <v>0</v>
      </c>
      <c r="H16" s="8">
        <v>0.33292804210794119</v>
      </c>
      <c r="I16" s="8">
        <v>0.27211373762341351</v>
      </c>
      <c r="J16" s="8">
        <v>7.5046247601363109E-2</v>
      </c>
      <c r="K16" s="8">
        <v>0.25517823545520685</v>
      </c>
      <c r="L16" s="8">
        <v>0.18004166718904302</v>
      </c>
      <c r="M16" s="8">
        <v>0.22361039398990004</v>
      </c>
      <c r="N16" s="8">
        <v>0.12257694560728215</v>
      </c>
      <c r="O16" s="54">
        <v>0</v>
      </c>
      <c r="P16" s="8">
        <v>3.977521437729168E-2</v>
      </c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118</v>
      </c>
      <c r="D17" s="53">
        <v>145959.17044622035</v>
      </c>
      <c r="E17" s="8">
        <v>0.2434681134509854</v>
      </c>
      <c r="F17" s="8">
        <v>8.1426649767915263E-2</v>
      </c>
      <c r="G17" s="54">
        <v>0</v>
      </c>
      <c r="H17" s="8">
        <v>0.32915001624089368</v>
      </c>
      <c r="I17" s="8">
        <v>0.21131344829342674</v>
      </c>
      <c r="J17" s="8">
        <v>5.7554506055663E-2</v>
      </c>
      <c r="K17" s="8">
        <v>0.20797147041577188</v>
      </c>
      <c r="L17" s="8">
        <v>0.28390346423222135</v>
      </c>
      <c r="M17" s="8">
        <v>0.2073468375406988</v>
      </c>
      <c r="N17" s="8">
        <v>7.9123969219321369E-2</v>
      </c>
      <c r="O17" s="54">
        <v>0</v>
      </c>
      <c r="P17" s="8">
        <v>1.8230640124704663E-2</v>
      </c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184</v>
      </c>
      <c r="D18" s="53">
        <v>221809.86977988097</v>
      </c>
      <c r="E18" s="8">
        <v>0.22213404860797212</v>
      </c>
      <c r="F18" s="8">
        <v>9.8819406813429836E-2</v>
      </c>
      <c r="G18" s="8">
        <v>4.3829877185583106E-3</v>
      </c>
      <c r="H18" s="8">
        <v>0.37447477964245657</v>
      </c>
      <c r="I18" s="8">
        <v>0.20521092368845614</v>
      </c>
      <c r="J18" s="8">
        <v>4.9318315341439607E-2</v>
      </c>
      <c r="K18" s="8">
        <v>0.11388368248295758</v>
      </c>
      <c r="L18" s="8">
        <v>0.17092057183569273</v>
      </c>
      <c r="M18" s="8">
        <v>0.34795158230667961</v>
      </c>
      <c r="N18" s="8">
        <v>5.9001464796268867E-2</v>
      </c>
      <c r="O18" s="54">
        <v>0</v>
      </c>
      <c r="P18" s="8">
        <v>1.4078041849603082E-2</v>
      </c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378</v>
      </c>
      <c r="D19" s="53">
        <v>429976.25605172419</v>
      </c>
      <c r="E19" s="8">
        <v>0.22458137320931518</v>
      </c>
      <c r="F19" s="8">
        <v>0.10657634694940113</v>
      </c>
      <c r="G19" s="8">
        <v>1.0354742150175402E-2</v>
      </c>
      <c r="H19" s="8">
        <v>0.32182837709808765</v>
      </c>
      <c r="I19" s="8">
        <v>0.17633203908768383</v>
      </c>
      <c r="J19" s="8">
        <v>5.9895800991683262E-2</v>
      </c>
      <c r="K19" s="8">
        <v>0.12017840289186506</v>
      </c>
      <c r="L19" s="8">
        <v>0.19388875368183142</v>
      </c>
      <c r="M19" s="8">
        <v>0.26935673005920202</v>
      </c>
      <c r="N19" s="8">
        <v>7.2062410715761638E-2</v>
      </c>
      <c r="O19" s="8">
        <v>4.7941922343201866E-3</v>
      </c>
      <c r="P19" s="8">
        <v>6.1452778444092158E-2</v>
      </c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314</v>
      </c>
      <c r="D20" s="53">
        <v>379850.25201598712</v>
      </c>
      <c r="E20" s="8">
        <v>0.29203387250051421</v>
      </c>
      <c r="F20" s="8">
        <v>0.12562981491978328</v>
      </c>
      <c r="G20" s="8">
        <v>2.9599112750076846E-3</v>
      </c>
      <c r="H20" s="8">
        <v>0.41825821972219573</v>
      </c>
      <c r="I20" s="8">
        <v>0.14329400148641139</v>
      </c>
      <c r="J20" s="8">
        <v>6.3101926768652603E-2</v>
      </c>
      <c r="K20" s="8">
        <v>0.20416802637520587</v>
      </c>
      <c r="L20" s="13">
        <v>9.4864998195337391E-2</v>
      </c>
      <c r="M20" s="8">
        <v>0.25898867965138594</v>
      </c>
      <c r="N20" s="8">
        <v>6.743523743613701E-2</v>
      </c>
      <c r="O20" s="8">
        <v>2.7392129531630767E-3</v>
      </c>
      <c r="P20" s="8">
        <v>2.7517417789719324E-2</v>
      </c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21</v>
      </c>
      <c r="D21" s="53">
        <v>28085.309662639371</v>
      </c>
      <c r="E21" s="8">
        <v>0.15052765706533899</v>
      </c>
      <c r="F21" s="8">
        <v>4.1913987918089833E-2</v>
      </c>
      <c r="G21" s="54">
        <v>0</v>
      </c>
      <c r="H21" s="8">
        <v>0.30806842171321402</v>
      </c>
      <c r="I21" s="8">
        <v>9.8197587818334375E-2</v>
      </c>
      <c r="J21" s="54">
        <v>0</v>
      </c>
      <c r="K21" s="8">
        <v>0.24774795133333374</v>
      </c>
      <c r="L21" s="8">
        <v>9.4981606956330483E-2</v>
      </c>
      <c r="M21" s="8">
        <v>0.15052765706533899</v>
      </c>
      <c r="N21" s="8">
        <v>0.11522357787185962</v>
      </c>
      <c r="O21" s="54">
        <v>0</v>
      </c>
      <c r="P21" s="8">
        <v>0.17470376046093822</v>
      </c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872</v>
      </c>
      <c r="D22" s="53">
        <v>1040440.8251410951</v>
      </c>
      <c r="E22" s="8">
        <v>0.25610022510377034</v>
      </c>
      <c r="F22" s="8">
        <v>0.10347393981668689</v>
      </c>
      <c r="G22" s="8">
        <v>3.5647796414319619E-3</v>
      </c>
      <c r="H22" s="8">
        <v>0.37023445880001193</v>
      </c>
      <c r="I22" s="8">
        <v>0.17697338197611209</v>
      </c>
      <c r="J22" s="8">
        <v>6.032310314315846E-2</v>
      </c>
      <c r="K22" s="8">
        <v>0.14638955303099238</v>
      </c>
      <c r="L22" s="8">
        <v>0.14907992847805102</v>
      </c>
      <c r="M22" s="8">
        <v>0.27307091622032831</v>
      </c>
      <c r="N22" s="8">
        <v>6.6485117679261393E-2</v>
      </c>
      <c r="O22" s="8">
        <v>2.9813128083176158E-3</v>
      </c>
      <c r="P22" s="8">
        <v>4.1862044125655896E-2</v>
      </c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143</v>
      </c>
      <c r="D23" s="53">
        <v>165240.03281535787</v>
      </c>
      <c r="E23" s="8">
        <v>0.1819910840379296</v>
      </c>
      <c r="F23" s="8">
        <v>0.12629238304525894</v>
      </c>
      <c r="G23" s="8">
        <v>1.7186295118725457E-2</v>
      </c>
      <c r="H23" s="8">
        <v>0.31350676107482567</v>
      </c>
      <c r="I23" s="8">
        <v>0.15273159962774935</v>
      </c>
      <c r="J23" s="8">
        <v>3.8128368747454101E-2</v>
      </c>
      <c r="K23" s="8">
        <v>0.23899423158503696</v>
      </c>
      <c r="L23" s="8">
        <v>0.28026490333645959</v>
      </c>
      <c r="M23" s="8">
        <v>0.25266678350944455</v>
      </c>
      <c r="N23" s="8">
        <v>9.2584421195899297E-2</v>
      </c>
      <c r="O23" s="54">
        <v>0</v>
      </c>
      <c r="P23" s="8">
        <v>2.4273421104963978E-2</v>
      </c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165</v>
      </c>
      <c r="D24" s="53">
        <v>203505.88989481848</v>
      </c>
      <c r="E24" s="8">
        <v>0.21283512146827191</v>
      </c>
      <c r="F24" s="8">
        <v>0.1502889625895841</v>
      </c>
      <c r="G24" s="54">
        <v>0</v>
      </c>
      <c r="H24" s="8">
        <v>0.34483049930727072</v>
      </c>
      <c r="I24" s="8">
        <v>0.2098332457910061</v>
      </c>
      <c r="J24" s="8">
        <v>7.4159335331175302E-2</v>
      </c>
      <c r="K24" s="8">
        <v>0.15956014390180021</v>
      </c>
      <c r="L24" s="8">
        <v>0.19030313698778659</v>
      </c>
      <c r="M24" s="8">
        <v>0.34035257417273534</v>
      </c>
      <c r="N24" s="8">
        <v>8.0664613468562518E-2</v>
      </c>
      <c r="O24" s="54">
        <v>0</v>
      </c>
      <c r="P24" s="8">
        <v>2.6996432772053425E-2</v>
      </c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162</v>
      </c>
      <c r="D25" s="53">
        <v>213067.30908363621</v>
      </c>
      <c r="E25" s="8">
        <v>0.29150628961663988</v>
      </c>
      <c r="F25" s="8">
        <v>7.3370309071882217E-2</v>
      </c>
      <c r="G25" s="54">
        <v>0</v>
      </c>
      <c r="H25" s="8">
        <v>0.39534008869884779</v>
      </c>
      <c r="I25" s="8">
        <v>0.18233411997658916</v>
      </c>
      <c r="J25" s="8">
        <v>5.4456954032792486E-2</v>
      </c>
      <c r="K25" s="8">
        <v>0.13797197844805176</v>
      </c>
      <c r="L25" s="8">
        <v>0.21802505672944178</v>
      </c>
      <c r="M25" s="8">
        <v>0.3232922796003182</v>
      </c>
      <c r="N25" s="8">
        <v>0.10686231481915973</v>
      </c>
      <c r="O25" s="54">
        <v>0</v>
      </c>
      <c r="P25" s="8">
        <v>3.6396543820320516E-2</v>
      </c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357</v>
      </c>
      <c r="D26" s="53">
        <v>384821.85625560913</v>
      </c>
      <c r="E26" s="8">
        <v>0.20693059278896078</v>
      </c>
      <c r="F26" s="8">
        <v>9.2278629425790015E-2</v>
      </c>
      <c r="G26" s="8">
        <v>1.4096089161865451E-2</v>
      </c>
      <c r="H26" s="8">
        <v>0.30940588308124128</v>
      </c>
      <c r="I26" s="8">
        <v>0.20029634800929247</v>
      </c>
      <c r="J26" s="8">
        <v>3.6101620166177364E-2</v>
      </c>
      <c r="K26" s="8">
        <v>0.1287996309027693</v>
      </c>
      <c r="L26" s="8">
        <v>0.20398025957613761</v>
      </c>
      <c r="M26" s="8">
        <v>0.23282719600564694</v>
      </c>
      <c r="N26" s="8">
        <v>4.565705198663636E-2</v>
      </c>
      <c r="O26" s="8">
        <v>5.3567353158236776E-3</v>
      </c>
      <c r="P26" s="8">
        <v>4.700142755915207E-2</v>
      </c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331</v>
      </c>
      <c r="D27" s="53">
        <v>404285.80272238824</v>
      </c>
      <c r="E27" s="8">
        <v>0.27573133940322114</v>
      </c>
      <c r="F27" s="8">
        <v>0.11575655554800282</v>
      </c>
      <c r="G27" s="8">
        <v>2.7810104539551985E-3</v>
      </c>
      <c r="H27" s="8">
        <v>0.40450512839207475</v>
      </c>
      <c r="I27" s="8">
        <v>0.12549921765763988</v>
      </c>
      <c r="J27" s="8">
        <v>7.0433839742072388E-2</v>
      </c>
      <c r="K27" s="8">
        <v>0.1987886321355356</v>
      </c>
      <c r="L27" s="13">
        <v>9.3354606680784866E-2</v>
      </c>
      <c r="M27" s="8">
        <v>0.24270215038812767</v>
      </c>
      <c r="N27" s="8">
        <v>6.8560562857270843E-2</v>
      </c>
      <c r="O27" s="8">
        <v>2.5736514207968042E-3</v>
      </c>
      <c r="P27" s="8">
        <v>4.0144613527972606E-2</v>
      </c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468</v>
      </c>
      <c r="D28" s="53">
        <v>491363.54224685428</v>
      </c>
      <c r="E28" s="14">
        <v>0.35977461870339683</v>
      </c>
      <c r="F28" s="8">
        <v>0.14801755542862929</v>
      </c>
      <c r="G28" s="8">
        <v>2.2881694450008387E-3</v>
      </c>
      <c r="H28" s="8">
        <v>0.41478608975498843</v>
      </c>
      <c r="I28" s="13">
        <v>8.2448831312581988E-2</v>
      </c>
      <c r="J28" s="8">
        <v>5.1541486851425573E-2</v>
      </c>
      <c r="K28" s="8">
        <v>0.11877936690716168</v>
      </c>
      <c r="L28" s="13">
        <v>7.5644083709334439E-2</v>
      </c>
      <c r="M28" s="14">
        <v>0.36835968107415956</v>
      </c>
      <c r="N28" s="8">
        <v>5.653807547484483E-2</v>
      </c>
      <c r="O28" s="8">
        <v>4.1952417110132905E-3</v>
      </c>
      <c r="P28" s="8">
        <v>1.9935916482709874E-2</v>
      </c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296</v>
      </c>
      <c r="D29" s="53">
        <v>301319.35685826297</v>
      </c>
      <c r="E29" s="8">
        <v>0.23453545728791281</v>
      </c>
      <c r="F29" s="8">
        <v>7.8059568840500776E-2</v>
      </c>
      <c r="G29" s="8">
        <v>8.0547220295281458E-3</v>
      </c>
      <c r="H29" s="8">
        <v>0.36462157990110972</v>
      </c>
      <c r="I29" s="8">
        <v>0.18882050287698823</v>
      </c>
      <c r="J29" s="8">
        <v>4.0249529455467739E-2</v>
      </c>
      <c r="K29" s="8">
        <v>0.17806656379700259</v>
      </c>
      <c r="L29" s="8">
        <v>0.17377583287723117</v>
      </c>
      <c r="M29" s="8">
        <v>0.26726632965528446</v>
      </c>
      <c r="N29" s="8">
        <v>7.5003969957876476E-2</v>
      </c>
      <c r="O29" s="8">
        <v>3.4531161271324677E-3</v>
      </c>
      <c r="P29" s="8">
        <v>4.7794425442938888E-2</v>
      </c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198</v>
      </c>
      <c r="D30" s="53">
        <v>251638.41024858988</v>
      </c>
      <c r="E30" s="13">
        <v>0.11538392649855592</v>
      </c>
      <c r="F30" s="8">
        <v>8.0148090862242879E-2</v>
      </c>
      <c r="G30" s="54">
        <v>0</v>
      </c>
      <c r="H30" s="8">
        <v>0.29190146074930418</v>
      </c>
      <c r="I30" s="8">
        <v>0.25391369981170897</v>
      </c>
      <c r="J30" s="8">
        <v>3.9200508744702926E-2</v>
      </c>
      <c r="K30" s="8">
        <v>0.1736687202853868</v>
      </c>
      <c r="L30" s="14">
        <v>0.28127779591126556</v>
      </c>
      <c r="M30" s="13">
        <v>0.14494061592614366</v>
      </c>
      <c r="N30" s="8">
        <v>5.6353643505089354E-2</v>
      </c>
      <c r="O30" s="54">
        <v>0</v>
      </c>
      <c r="P30" s="8">
        <v>4.5170158943999013E-2</v>
      </c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53</v>
      </c>
      <c r="D31" s="53">
        <v>161359.548602745</v>
      </c>
      <c r="E31" s="8">
        <v>0.12422016768442212</v>
      </c>
      <c r="F31" s="8">
        <v>7.5033931045450447E-2</v>
      </c>
      <c r="G31" s="8">
        <v>1.8576152211379829E-2</v>
      </c>
      <c r="H31" s="8">
        <v>0.30911707368998598</v>
      </c>
      <c r="I31" s="8">
        <v>0.29787914297302631</v>
      </c>
      <c r="J31" s="8">
        <v>0.13476133713717051</v>
      </c>
      <c r="K31" s="8">
        <v>0.22360380093207316</v>
      </c>
      <c r="L31" s="8">
        <v>0.25476497334746911</v>
      </c>
      <c r="M31" s="8">
        <v>0.17266492616517767</v>
      </c>
      <c r="N31" s="8">
        <v>0.12339427927772557</v>
      </c>
      <c r="O31" s="54">
        <v>0</v>
      </c>
      <c r="P31" s="8">
        <v>7.4381749775228836E-2</v>
      </c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278</v>
      </c>
      <c r="D32" s="53">
        <v>333683.82132464339</v>
      </c>
      <c r="E32" s="13">
        <v>3.1600258080622223E-2</v>
      </c>
      <c r="F32" s="8">
        <v>5.836144298588241E-2</v>
      </c>
      <c r="G32" s="8">
        <v>1.6712276560883962E-2</v>
      </c>
      <c r="H32" s="13">
        <v>0.21082508220168092</v>
      </c>
      <c r="I32" s="14">
        <v>0.29566910443640293</v>
      </c>
      <c r="J32" s="8">
        <v>2.8188023628707374E-2</v>
      </c>
      <c r="K32" s="8">
        <v>0.24493768115495615</v>
      </c>
      <c r="L32" s="14">
        <v>0.3949721030250789</v>
      </c>
      <c r="M32" s="13">
        <v>4.2683760198962022E-2</v>
      </c>
      <c r="N32" s="8">
        <v>2.9762569327183182E-2</v>
      </c>
      <c r="O32" s="54">
        <v>0</v>
      </c>
      <c r="P32" s="14">
        <v>9.4803034077968334E-2</v>
      </c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737</v>
      </c>
      <c r="D33" s="53">
        <v>871997.03663180966</v>
      </c>
      <c r="E33" s="14">
        <v>0.32796538903134331</v>
      </c>
      <c r="F33" s="8">
        <v>0.12506097492014612</v>
      </c>
      <c r="G33" s="8">
        <v>1.1149005033955545E-3</v>
      </c>
      <c r="H33" s="8">
        <v>0.42048536730529223</v>
      </c>
      <c r="I33" s="8">
        <v>0.12695881389381219</v>
      </c>
      <c r="J33" s="8">
        <v>6.8414297487501219E-2</v>
      </c>
      <c r="K33" s="8">
        <v>0.12622673697191367</v>
      </c>
      <c r="L33" s="13">
        <v>7.9844336669858906E-2</v>
      </c>
      <c r="M33" s="14">
        <v>0.3573657979214539</v>
      </c>
      <c r="N33" s="8">
        <v>8.5483313013086398E-2</v>
      </c>
      <c r="O33" s="8">
        <v>3.5572134169986032E-3</v>
      </c>
      <c r="P33" s="8">
        <v>1.82703395522383E-2</v>
      </c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449</v>
      </c>
      <c r="D34" s="53">
        <v>502069.19113922975</v>
      </c>
      <c r="E34" s="8">
        <v>0.29883304043033138</v>
      </c>
      <c r="F34" s="8">
        <v>0.1335681791116822</v>
      </c>
      <c r="G34" s="8">
        <v>1.014591734438528E-2</v>
      </c>
      <c r="H34" s="8">
        <v>0.38341099152462055</v>
      </c>
      <c r="I34" s="13">
        <v>0.10739342082914602</v>
      </c>
      <c r="J34" s="8">
        <v>5.2203844173489847E-2</v>
      </c>
      <c r="K34" s="8">
        <v>0.17448840540994412</v>
      </c>
      <c r="L34" s="8">
        <v>0.11136951743102116</v>
      </c>
      <c r="M34" s="8">
        <v>0.35181406750276362</v>
      </c>
      <c r="N34" s="8">
        <v>8.0456259902228808E-2</v>
      </c>
      <c r="O34" s="8">
        <v>2.0528931709868619E-3</v>
      </c>
      <c r="P34" s="8">
        <v>1.4843704964601306E-2</v>
      </c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236</v>
      </c>
      <c r="D35" s="53">
        <v>293358.44028121588</v>
      </c>
      <c r="E35" s="8">
        <v>0.30485165332879555</v>
      </c>
      <c r="F35" s="8">
        <v>7.9990359629424343E-2</v>
      </c>
      <c r="G35" s="54">
        <v>0</v>
      </c>
      <c r="H35" s="8">
        <v>0.37118488770700958</v>
      </c>
      <c r="I35" s="8">
        <v>0.16821310452917765</v>
      </c>
      <c r="J35" s="8">
        <v>6.3879604979914739E-2</v>
      </c>
      <c r="K35" s="8">
        <v>0.12952593139869914</v>
      </c>
      <c r="L35" s="8">
        <v>0.12408745562306994</v>
      </c>
      <c r="M35" s="8">
        <v>0.29850479696813487</v>
      </c>
      <c r="N35" s="8">
        <v>5.0924046767067618E-2</v>
      </c>
      <c r="O35" s="8">
        <v>3.5468239113455465E-3</v>
      </c>
      <c r="P35" s="8">
        <v>5.0257031605675372E-2</v>
      </c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206</v>
      </c>
      <c r="D36" s="53">
        <v>245389.5655717529</v>
      </c>
      <c r="E36" s="8">
        <v>0.18454350658703</v>
      </c>
      <c r="F36" s="8">
        <v>0.11176543749662332</v>
      </c>
      <c r="G36" s="8">
        <v>2.8994824385288266E-3</v>
      </c>
      <c r="H36" s="8">
        <v>0.31377264810782385</v>
      </c>
      <c r="I36" s="8">
        <v>0.23663854812879725</v>
      </c>
      <c r="J36" s="8">
        <v>5.9991305273179273E-2</v>
      </c>
      <c r="K36" s="8">
        <v>0.14176366344700253</v>
      </c>
      <c r="L36" s="8">
        <v>0.2198965609877995</v>
      </c>
      <c r="M36" s="8">
        <v>0.22085825306673784</v>
      </c>
      <c r="N36" s="8">
        <v>8.5283971936345543E-2</v>
      </c>
      <c r="O36" s="8">
        <v>4.2002373305935984E-3</v>
      </c>
      <c r="P36" s="8">
        <v>5.6062497180413222E-2</v>
      </c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124</v>
      </c>
      <c r="D37" s="53">
        <v>164863.66096425426</v>
      </c>
      <c r="E37" s="13">
        <v>7.144462771679716E-2</v>
      </c>
      <c r="F37" s="8">
        <v>6.4141981563166126E-2</v>
      </c>
      <c r="G37" s="8">
        <v>4.508883195896791E-3</v>
      </c>
      <c r="H37" s="8">
        <v>0.35559875987640038</v>
      </c>
      <c r="I37" s="8">
        <v>0.29135234164381124</v>
      </c>
      <c r="J37" s="8">
        <v>5.6969186642668694E-2</v>
      </c>
      <c r="K37" s="8">
        <v>0.19052701042861159</v>
      </c>
      <c r="L37" s="14">
        <v>0.33447151272601178</v>
      </c>
      <c r="M37" s="13">
        <v>4.5277292876884513E-2</v>
      </c>
      <c r="N37" s="8">
        <v>4.9805265509101464E-2</v>
      </c>
      <c r="O37" s="54">
        <v>0</v>
      </c>
      <c r="P37" s="8">
        <v>7.0439279257378903E-2</v>
      </c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163944.11504584149</v>
      </c>
      <c r="E38" s="8">
        <v>0.28855734265354011</v>
      </c>
      <c r="F38" s="8">
        <v>0.13418952666589831</v>
      </c>
      <c r="G38" s="8">
        <v>5.9300081300777156E-3</v>
      </c>
      <c r="H38" s="8">
        <v>0.36031874871863429</v>
      </c>
      <c r="I38" s="8">
        <v>9.5899958512150218E-2</v>
      </c>
      <c r="J38" s="8">
        <v>5.3863005401644959E-2</v>
      </c>
      <c r="K38" s="8">
        <v>0.1633374580936412</v>
      </c>
      <c r="L38" s="8">
        <v>0.13070451075297665</v>
      </c>
      <c r="M38" s="8">
        <v>0.313469155850984</v>
      </c>
      <c r="N38" s="8">
        <v>5.3953347202797326E-2</v>
      </c>
      <c r="O38" s="54">
        <v>0</v>
      </c>
      <c r="P38" s="8">
        <v>6.9349761600144329E-3</v>
      </c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156</v>
      </c>
      <c r="D39" s="53">
        <v>176919.02085618355</v>
      </c>
      <c r="E39" s="8">
        <v>0.23026871849829589</v>
      </c>
      <c r="F39" s="8">
        <v>0.14898622407795481</v>
      </c>
      <c r="G39" s="8">
        <v>2.3297453034805796E-2</v>
      </c>
      <c r="H39" s="8">
        <v>0.34451115341730654</v>
      </c>
      <c r="I39" s="8">
        <v>9.611143094718487E-2</v>
      </c>
      <c r="J39" s="8">
        <v>4.259089898609613E-2</v>
      </c>
      <c r="K39" s="8">
        <v>0.21343461473284286</v>
      </c>
      <c r="L39" s="8">
        <v>0.15144673694828376</v>
      </c>
      <c r="M39" s="8">
        <v>0.3450778554010453</v>
      </c>
      <c r="N39" s="8">
        <v>7.1413186417442709E-2</v>
      </c>
      <c r="O39" s="54">
        <v>0</v>
      </c>
      <c r="P39" s="8">
        <v>2.5224335565542124E-2</v>
      </c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144</v>
      </c>
      <c r="D40" s="53">
        <v>161206.05523720483</v>
      </c>
      <c r="E40" s="14">
        <v>0.3845306456477679</v>
      </c>
      <c r="F40" s="8">
        <v>0.11601541603651205</v>
      </c>
      <c r="G40" s="54">
        <v>0</v>
      </c>
      <c r="H40" s="8">
        <v>0.44958690883097591</v>
      </c>
      <c r="I40" s="8">
        <v>0.13146375804997135</v>
      </c>
      <c r="J40" s="8">
        <v>6.1066433911371239E-2</v>
      </c>
      <c r="K40" s="8">
        <v>0.14308640241244874</v>
      </c>
      <c r="L40" s="13">
        <v>4.7722523587518696E-2</v>
      </c>
      <c r="M40" s="8">
        <v>0.39820306105250081</v>
      </c>
      <c r="N40" s="8">
        <v>0.1173338341742176</v>
      </c>
      <c r="O40" s="8">
        <v>6.3936457742608888E-3</v>
      </c>
      <c r="P40" s="8">
        <v>1.1494318020121172E-2</v>
      </c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120</v>
      </c>
      <c r="D41" s="53">
        <v>151278.61822606847</v>
      </c>
      <c r="E41" s="8">
        <v>0.29732517099344735</v>
      </c>
      <c r="F41" s="8">
        <v>4.8606328025489767E-2</v>
      </c>
      <c r="G41" s="54">
        <v>0</v>
      </c>
      <c r="H41" s="8">
        <v>0.36151988332201124</v>
      </c>
      <c r="I41" s="8">
        <v>0.12055580570934547</v>
      </c>
      <c r="J41" s="8">
        <v>6.0924578445094274E-2</v>
      </c>
      <c r="K41" s="8">
        <v>0.10347743375512561</v>
      </c>
      <c r="L41" s="8">
        <v>0.12479697027630623</v>
      </c>
      <c r="M41" s="8">
        <v>0.29839298749125615</v>
      </c>
      <c r="N41" s="8">
        <v>7.047181977730553E-2</v>
      </c>
      <c r="O41" s="54">
        <v>0</v>
      </c>
      <c r="P41" s="8">
        <v>5.6744346395351475E-2</v>
      </c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116</v>
      </c>
      <c r="D42" s="53">
        <v>142079.82205514735</v>
      </c>
      <c r="E42" s="8">
        <v>0.31286542918609084</v>
      </c>
      <c r="F42" s="8">
        <v>0.11340631459566644</v>
      </c>
      <c r="G42" s="54">
        <v>0</v>
      </c>
      <c r="H42" s="8">
        <v>0.38147564178709248</v>
      </c>
      <c r="I42" s="8">
        <v>0.21895592085289692</v>
      </c>
      <c r="J42" s="8">
        <v>6.7025951340311377E-2</v>
      </c>
      <c r="K42" s="8">
        <v>0.15726090933846107</v>
      </c>
      <c r="L42" s="8">
        <v>0.12333200425214215</v>
      </c>
      <c r="M42" s="8">
        <v>0.29862384542218051</v>
      </c>
      <c r="N42" s="8">
        <v>3.0110675469081166E-2</v>
      </c>
      <c r="O42" s="8">
        <v>7.3232828950235548E-3</v>
      </c>
      <c r="P42" s="8">
        <v>4.3349703012605934E-2</v>
      </c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108</v>
      </c>
      <c r="D43" s="53">
        <v>124468.76370637435</v>
      </c>
      <c r="E43" s="8">
        <v>0.19572663564992193</v>
      </c>
      <c r="F43" s="8">
        <v>0.1147608393022001</v>
      </c>
      <c r="G43" s="54">
        <v>0</v>
      </c>
      <c r="H43" s="8">
        <v>0.31540033059182687</v>
      </c>
      <c r="I43" s="8">
        <v>0.26084206866689552</v>
      </c>
      <c r="J43" s="8">
        <v>5.3920576987467002E-2</v>
      </c>
      <c r="K43" s="8">
        <v>0.10340628081521124</v>
      </c>
      <c r="L43" s="8">
        <v>0.19944028362033428</v>
      </c>
      <c r="M43" s="8">
        <v>0.17346677488589229</v>
      </c>
      <c r="N43" s="8">
        <v>7.6807740356329798E-2</v>
      </c>
      <c r="O43" s="8">
        <v>8.2807475800439536E-3</v>
      </c>
      <c r="P43" s="8">
        <v>5.8601636449706618E-2</v>
      </c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73</v>
      </c>
      <c r="D44" s="53">
        <v>90322.069690578865</v>
      </c>
      <c r="E44" s="8">
        <v>0.20349682617083839</v>
      </c>
      <c r="F44" s="8">
        <v>0.1173466060751342</v>
      </c>
      <c r="G44" s="8">
        <v>7.8773962821151941E-3</v>
      </c>
      <c r="H44" s="8">
        <v>0.34958353082572985</v>
      </c>
      <c r="I44" s="8">
        <v>0.17585543378991925</v>
      </c>
      <c r="J44" s="8">
        <v>8.8680571764388455E-2</v>
      </c>
      <c r="K44" s="8">
        <v>0.20719260828076347</v>
      </c>
      <c r="L44" s="8">
        <v>0.19165804581167081</v>
      </c>
      <c r="M44" s="8">
        <v>0.31115352497009452</v>
      </c>
      <c r="N44" s="8">
        <v>0.12585664143219411</v>
      </c>
      <c r="O44" s="54">
        <v>0</v>
      </c>
      <c r="P44" s="8">
        <v>2.8183298444593149E-2</v>
      </c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51</v>
      </c>
      <c r="D45" s="53">
        <v>63678.88006912062</v>
      </c>
      <c r="E45" s="8">
        <v>9.9260523072566859E-2</v>
      </c>
      <c r="F45" s="8">
        <v>9.3623539130800501E-2</v>
      </c>
      <c r="G45" s="54">
        <v>0</v>
      </c>
      <c r="H45" s="8">
        <v>0.27879219740133576</v>
      </c>
      <c r="I45" s="8">
        <v>0.28582146213550275</v>
      </c>
      <c r="J45" s="8">
        <v>1.1173292231289409E-2</v>
      </c>
      <c r="K45" s="8">
        <v>0.11914931575177556</v>
      </c>
      <c r="L45" s="8">
        <v>0.36291400156960435</v>
      </c>
      <c r="M45" s="8">
        <v>0.11852572469057292</v>
      </c>
      <c r="N45" s="8">
        <v>1.1173292231289409E-2</v>
      </c>
      <c r="O45" s="54">
        <v>0</v>
      </c>
      <c r="P45" s="8">
        <v>0.14568072421268519</v>
      </c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56</v>
      </c>
      <c r="D46" s="53">
        <v>74984.291737647596</v>
      </c>
      <c r="E46" s="8">
        <v>9.4337009455118151E-2</v>
      </c>
      <c r="F46" s="8">
        <v>5.4960972431565863E-2</v>
      </c>
      <c r="G46" s="8">
        <v>9.9134228424342802E-3</v>
      </c>
      <c r="H46" s="8">
        <v>0.33143988857401246</v>
      </c>
      <c r="I46" s="8">
        <v>0.31946580226708732</v>
      </c>
      <c r="J46" s="8">
        <v>0.11576619229083709</v>
      </c>
      <c r="K46" s="8">
        <v>0.25164721516262262</v>
      </c>
      <c r="L46" s="8">
        <v>0.27467423306798061</v>
      </c>
      <c r="M46" s="13">
        <v>4.6135334166938199E-2</v>
      </c>
      <c r="N46" s="8">
        <v>0.10001528983420832</v>
      </c>
      <c r="O46" s="54">
        <v>0</v>
      </c>
      <c r="P46" s="8">
        <v>3.8798281438409653E-2</v>
      </c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42</v>
      </c>
      <c r="D47" s="53">
        <v>56799.22133228551</v>
      </c>
      <c r="E47" s="13">
        <v>1.6320190812685018E-2</v>
      </c>
      <c r="F47" s="8">
        <v>5.3426334928319677E-2</v>
      </c>
      <c r="G47" s="54">
        <v>0</v>
      </c>
      <c r="H47" s="8">
        <v>0.39055622979676557</v>
      </c>
      <c r="I47" s="8">
        <v>0.27458158314877706</v>
      </c>
      <c r="J47" s="54">
        <v>0</v>
      </c>
      <c r="K47" s="8">
        <v>0.14360238971220207</v>
      </c>
      <c r="L47" s="14">
        <v>0.40953506385457883</v>
      </c>
      <c r="M47" s="13">
        <v>1.6877958314734917E-2</v>
      </c>
      <c r="N47" s="54">
        <v>0</v>
      </c>
      <c r="O47" s="54">
        <v>0</v>
      </c>
      <c r="P47" s="8">
        <v>5.8879947602654831E-2</v>
      </c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505</v>
      </c>
      <c r="D48" s="53">
        <v>589873.42066319508</v>
      </c>
      <c r="E48" s="14">
        <v>0.37752358179674483</v>
      </c>
      <c r="F48" s="8">
        <v>0.15331671822596588</v>
      </c>
      <c r="G48" s="54">
        <v>0</v>
      </c>
      <c r="H48" s="8">
        <v>0.43690868020983098</v>
      </c>
      <c r="I48" s="13">
        <v>7.5510789051229252E-2</v>
      </c>
      <c r="J48" s="8">
        <v>7.0455179733404594E-2</v>
      </c>
      <c r="K48" s="8">
        <v>0.1386353806259395</v>
      </c>
      <c r="L48" s="13">
        <v>6.1410289944835508E-2</v>
      </c>
      <c r="M48" s="14">
        <v>0.4090625435509066</v>
      </c>
      <c r="N48" s="8">
        <v>8.381630260205615E-2</v>
      </c>
      <c r="O48" s="54">
        <v>0</v>
      </c>
      <c r="P48" s="8">
        <v>2.8951678249448928E-2</v>
      </c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510</v>
      </c>
      <c r="D49" s="53">
        <v>615807.4372932571</v>
      </c>
      <c r="E49" s="13">
        <v>0.11990471562571749</v>
      </c>
      <c r="F49" s="8">
        <v>6.1853120814546907E-2</v>
      </c>
      <c r="G49" s="8">
        <v>1.0634503327460828E-2</v>
      </c>
      <c r="H49" s="8">
        <v>0.2911463628510822</v>
      </c>
      <c r="I49" s="14">
        <v>0.26765818125796603</v>
      </c>
      <c r="J49" s="8">
        <v>4.4662198885531572E-2</v>
      </c>
      <c r="K49" s="8">
        <v>0.17866584448253831</v>
      </c>
      <c r="L49" s="14">
        <v>0.26825841622572194</v>
      </c>
      <c r="M49" s="13">
        <v>0.13733136373754251</v>
      </c>
      <c r="N49" s="8">
        <v>5.6887059573650485E-2</v>
      </c>
      <c r="O49" s="8">
        <v>5.0370933678940489E-3</v>
      </c>
      <c r="P49" s="8">
        <v>4.9509137601815037E-2</v>
      </c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573</v>
      </c>
      <c r="D50" s="53">
        <v>651006.73405138135</v>
      </c>
      <c r="E50" s="14">
        <v>0.44225706176925511</v>
      </c>
      <c r="F50" s="8">
        <v>0.12644218842873095</v>
      </c>
      <c r="G50" s="54">
        <v>0</v>
      </c>
      <c r="H50" s="14">
        <v>0.46331141577974611</v>
      </c>
      <c r="I50" s="13">
        <v>1.2822819140764951E-2</v>
      </c>
      <c r="J50" s="8">
        <v>6.8059852048336658E-2</v>
      </c>
      <c r="K50" s="8">
        <v>0.11762894908452091</v>
      </c>
      <c r="L50" s="13">
        <v>1.8191307646075919E-2</v>
      </c>
      <c r="M50" s="14">
        <v>0.48026050124571268</v>
      </c>
      <c r="N50" s="8">
        <v>7.3901582619706793E-2</v>
      </c>
      <c r="O50" s="8">
        <v>3.1664631406755112E-3</v>
      </c>
      <c r="P50" s="13">
        <v>1.2168744088777701E-2</v>
      </c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442</v>
      </c>
      <c r="D51" s="53">
        <v>554674.12390507222</v>
      </c>
      <c r="E51" s="13">
        <v>1.5535278210001566E-2</v>
      </c>
      <c r="F51" s="8">
        <v>8.3314419611925969E-2</v>
      </c>
      <c r="G51" s="8">
        <v>1.1806583286894125E-2</v>
      </c>
      <c r="H51" s="13">
        <v>0.24409298329746748</v>
      </c>
      <c r="I51" s="14">
        <v>0.3624109289257374</v>
      </c>
      <c r="J51" s="8">
        <v>4.4630764341538634E-2</v>
      </c>
      <c r="K51" s="8">
        <v>0.20773250288434933</v>
      </c>
      <c r="L51" s="14">
        <v>0.34178115342484816</v>
      </c>
      <c r="M51" s="13">
        <v>2.3819349079955487E-2</v>
      </c>
      <c r="N51" s="8">
        <v>6.5555709171957466E-2</v>
      </c>
      <c r="O51" s="8">
        <v>1.8758595105520413E-3</v>
      </c>
      <c r="P51" s="8">
        <v>7.1472572050536309E-2</v>
      </c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0.34394281838819851</v>
      </c>
      <c r="F52" s="8">
        <v>0.12518674990917417</v>
      </c>
      <c r="G52" s="54">
        <v>0</v>
      </c>
      <c r="H52" s="8">
        <v>0.43668265283226193</v>
      </c>
      <c r="I52" s="8">
        <v>0.12028671168301118</v>
      </c>
      <c r="J52" s="8">
        <v>7.2574697557343054E-2</v>
      </c>
      <c r="K52" s="8">
        <v>0.12832391370871227</v>
      </c>
      <c r="L52" s="13">
        <v>6.43331197005311E-2</v>
      </c>
      <c r="M52" s="14">
        <v>0.37437414589369078</v>
      </c>
      <c r="N52" s="8">
        <v>8.5807057121450855E-2</v>
      </c>
      <c r="O52" s="8">
        <v>2.458707052355479E-3</v>
      </c>
      <c r="P52" s="13">
        <v>1.3458289648730996E-2</v>
      </c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304</v>
      </c>
      <c r="D53" s="53">
        <v>367277.26460017991</v>
      </c>
      <c r="E53" s="13">
        <v>2.2235101830921113E-2</v>
      </c>
      <c r="F53" s="8">
        <v>6.4175080108527252E-2</v>
      </c>
      <c r="G53" s="8">
        <v>1.7830687799581971E-2</v>
      </c>
      <c r="H53" s="13">
        <v>0.19302748860224084</v>
      </c>
      <c r="I53" s="14">
        <v>0.29546858805909298</v>
      </c>
      <c r="J53" s="8">
        <v>2.2370197356178421E-2</v>
      </c>
      <c r="K53" s="8">
        <v>0.22929230793021024</v>
      </c>
      <c r="L53" s="14">
        <v>0.40155686482198805</v>
      </c>
      <c r="M53" s="13">
        <v>3.2640647737503026E-2</v>
      </c>
      <c r="N53" s="8">
        <v>3.41201040094474E-2</v>
      </c>
      <c r="O53" s="8">
        <v>2.8329843169495805E-3</v>
      </c>
      <c r="P53" s="14">
        <v>9.8787607421568197E-2</v>
      </c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988</v>
      </c>
      <c r="D54" s="53">
        <v>1173530.1782810963</v>
      </c>
      <c r="E54" s="8">
        <v>0.24853172162342357</v>
      </c>
      <c r="F54" s="8">
        <v>0.10885101152928975</v>
      </c>
      <c r="G54" s="8">
        <v>4.9741400886228757E-3</v>
      </c>
      <c r="H54" s="8">
        <v>0.36177701004475737</v>
      </c>
      <c r="I54" s="8">
        <v>0.17151624511933086</v>
      </c>
      <c r="J54" s="8">
        <v>5.8850597445668631E-2</v>
      </c>
      <c r="K54" s="8">
        <v>0.1593737415583</v>
      </c>
      <c r="L54" s="8">
        <v>0.16806239246267551</v>
      </c>
      <c r="M54" s="8">
        <v>0.27593248769175455</v>
      </c>
      <c r="N54" s="8">
        <v>7.0595282825397648E-2</v>
      </c>
      <c r="O54" s="8">
        <v>2.6432039121764288E-3</v>
      </c>
      <c r="P54" s="8">
        <v>3.8602868890417669E-2</v>
      </c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27</v>
      </c>
      <c r="D55" s="53">
        <v>32150.679675356994</v>
      </c>
      <c r="E55" s="8">
        <v>0.15147009917819851</v>
      </c>
      <c r="F55" s="8">
        <v>2.4482277951974968E-2</v>
      </c>
      <c r="G55" s="8">
        <v>2.2130254885991459E-2</v>
      </c>
      <c r="H55" s="8">
        <v>0.38738447607725524</v>
      </c>
      <c r="I55" s="8">
        <v>0.25157217434736368</v>
      </c>
      <c r="J55" s="54">
        <v>0</v>
      </c>
      <c r="K55" s="8">
        <v>0.14840080276170756</v>
      </c>
      <c r="L55" s="8">
        <v>0.13043382831286229</v>
      </c>
      <c r="M55" s="8">
        <v>6.3752789645807578E-2</v>
      </c>
      <c r="N55" s="8">
        <v>5.0598888451134402E-2</v>
      </c>
      <c r="O55" s="54">
        <v>0</v>
      </c>
      <c r="P55" s="8">
        <v>7.0427407564808531E-2</v>
      </c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2.4119360106772007E-2</v>
      </c>
      <c r="F56" s="8">
        <v>0.12451812415708083</v>
      </c>
      <c r="G56" s="54">
        <v>0</v>
      </c>
      <c r="H56" s="8">
        <v>0.33785507230128542</v>
      </c>
      <c r="I56" s="14">
        <v>0.44320584561963328</v>
      </c>
      <c r="J56" s="8">
        <v>8.3031529987311503E-2</v>
      </c>
      <c r="K56" s="8">
        <v>0.18131464786601409</v>
      </c>
      <c r="L56" s="8">
        <v>0.20846332849316374</v>
      </c>
      <c r="M56" s="13">
        <v>3.0797585999135939E-2</v>
      </c>
      <c r="N56" s="8">
        <v>0.1219175700905516</v>
      </c>
      <c r="O56" s="54">
        <v>0</v>
      </c>
      <c r="P56" s="8">
        <v>2.3893918411301524E-2</v>
      </c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280</v>
      </c>
      <c r="D57" s="53">
        <v>342457.06774238078</v>
      </c>
      <c r="E57" s="13">
        <v>1.0215812613915597E-2</v>
      </c>
      <c r="F57" s="8">
        <v>5.7780915692106104E-2</v>
      </c>
      <c r="G57" s="8">
        <v>1.9122999224815879E-2</v>
      </c>
      <c r="H57" s="13">
        <v>0.18598959930475317</v>
      </c>
      <c r="I57" s="14">
        <v>0.31234316572633103</v>
      </c>
      <c r="J57" s="8">
        <v>2.0834212284771642E-2</v>
      </c>
      <c r="K57" s="8">
        <v>0.22410337079805032</v>
      </c>
      <c r="L57" s="14">
        <v>0.42439681245483935</v>
      </c>
      <c r="M57" s="13">
        <v>1.9495008788318342E-2</v>
      </c>
      <c r="N57" s="8">
        <v>3.0628854594691366E-2</v>
      </c>
      <c r="O57" s="8">
        <v>3.038309991508711E-3</v>
      </c>
      <c r="P57" s="14">
        <v>0.10095656511882474</v>
      </c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24</v>
      </c>
      <c r="D58" s="53">
        <v>24820.196857799136</v>
      </c>
      <c r="E58" s="8">
        <v>0.18807143927761399</v>
      </c>
      <c r="F58" s="8">
        <v>0.15239866710325309</v>
      </c>
      <c r="G58" s="54">
        <v>0</v>
      </c>
      <c r="H58" s="8">
        <v>0.29013288005910859</v>
      </c>
      <c r="I58" s="8">
        <v>6.2641329660553177E-2</v>
      </c>
      <c r="J58" s="8">
        <v>4.356297623153018E-2</v>
      </c>
      <c r="K58" s="8">
        <v>0.30088675196946785</v>
      </c>
      <c r="L58" s="8">
        <v>8.6422317801745863E-2</v>
      </c>
      <c r="M58" s="8">
        <v>0.21401781383855403</v>
      </c>
      <c r="N58" s="8">
        <v>8.2290674298818964E-2</v>
      </c>
      <c r="O58" s="54">
        <v>0</v>
      </c>
      <c r="P58" s="8">
        <v>6.8861378499401577E-2</v>
      </c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4">
        <v>0.4523322339646525</v>
      </c>
      <c r="F59" s="8">
        <v>0.12541334978054758</v>
      </c>
      <c r="G59" s="54">
        <v>0</v>
      </c>
      <c r="H59" s="14">
        <v>0.47017570476206122</v>
      </c>
      <c r="I59" s="13">
        <v>1.0848159570782502E-2</v>
      </c>
      <c r="J59" s="8">
        <v>6.9030836322286723E-2</v>
      </c>
      <c r="K59" s="8">
        <v>0.11036514752833072</v>
      </c>
      <c r="L59" s="13">
        <v>1.5486830620012553E-2</v>
      </c>
      <c r="M59" s="14">
        <v>0.49081358011421045</v>
      </c>
      <c r="N59" s="8">
        <v>7.3569063642427518E-2</v>
      </c>
      <c r="O59" s="8">
        <v>3.2919724479288474E-3</v>
      </c>
      <c r="P59" s="13">
        <v>9.9216144191343631E-3</v>
      </c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4">
        <v>0.45187005817193665</v>
      </c>
      <c r="F60" s="8">
        <v>0.12747693912675595</v>
      </c>
      <c r="G60" s="54">
        <v>0</v>
      </c>
      <c r="H60" s="14">
        <v>0.47439670325722877</v>
      </c>
      <c r="I60" s="13">
        <v>6.0975160318608975E-3</v>
      </c>
      <c r="J60" s="8">
        <v>7.0166690668285708E-2</v>
      </c>
      <c r="K60" s="8">
        <v>0.11009553710261862</v>
      </c>
      <c r="L60" s="13">
        <v>1.5741655634493975E-2</v>
      </c>
      <c r="M60" s="14">
        <v>0.49729908416982094</v>
      </c>
      <c r="N60" s="8">
        <v>7.3293857866273057E-2</v>
      </c>
      <c r="O60" s="8">
        <v>3.3461395623823297E-3</v>
      </c>
      <c r="P60" s="13">
        <v>1.0084867676051107E-2</v>
      </c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473</v>
      </c>
      <c r="D61" s="53">
        <v>589630.99235024641</v>
      </c>
      <c r="E61" s="13">
        <v>3.0790195650439677E-2</v>
      </c>
      <c r="F61" s="8">
        <v>8.4790179406946928E-2</v>
      </c>
      <c r="G61" s="8">
        <v>1.1106618081364716E-2</v>
      </c>
      <c r="H61" s="13">
        <v>0.24550759693744401</v>
      </c>
      <c r="I61" s="14">
        <v>0.34871188055117197</v>
      </c>
      <c r="J61" s="8">
        <v>4.3818544295221834E-2</v>
      </c>
      <c r="K61" s="8">
        <v>0.21026157510363683</v>
      </c>
      <c r="L61" s="14">
        <v>0.32515621341365064</v>
      </c>
      <c r="M61" s="13">
        <v>3.3077913605109914E-2</v>
      </c>
      <c r="N61" s="8">
        <v>6.6685457033745302E-2</v>
      </c>
      <c r="O61" s="8">
        <v>1.7646472863258004E-3</v>
      </c>
      <c r="P61" s="8">
        <v>7.0133930868857358E-2</v>
      </c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678</v>
      </c>
      <c r="D62" s="53">
        <v>790063.56604728533</v>
      </c>
      <c r="E62" s="8">
        <v>0.26061236970021678</v>
      </c>
      <c r="F62" s="8">
        <v>0.1339336192853719</v>
      </c>
      <c r="G62" s="8">
        <v>8.2889611955328669E-3</v>
      </c>
      <c r="H62" s="8">
        <v>0.39125025798392743</v>
      </c>
      <c r="I62" s="8">
        <v>0.16162027209880883</v>
      </c>
      <c r="J62" s="8">
        <v>5.9868326817152491E-2</v>
      </c>
      <c r="K62" s="8">
        <v>0.14304045954748068</v>
      </c>
      <c r="L62" s="8">
        <v>0.15156751960821499</v>
      </c>
      <c r="M62" s="8">
        <v>0.29731909017056529</v>
      </c>
      <c r="N62" s="8">
        <v>6.9077184045239617E-2</v>
      </c>
      <c r="O62" s="8">
        <v>1.3169709062652532E-3</v>
      </c>
      <c r="P62" s="8">
        <v>3.3340328481555409E-2</v>
      </c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337</v>
      </c>
      <c r="D63" s="53">
        <v>415617.29190916754</v>
      </c>
      <c r="E63" s="8">
        <v>0.21805879068847131</v>
      </c>
      <c r="F63" s="8">
        <v>5.4644011252893428E-2</v>
      </c>
      <c r="G63" s="54">
        <v>0</v>
      </c>
      <c r="H63" s="8">
        <v>0.30773103465012258</v>
      </c>
      <c r="I63" s="8">
        <v>0.19652073957404226</v>
      </c>
      <c r="J63" s="8">
        <v>5.2363481398837043E-2</v>
      </c>
      <c r="K63" s="8">
        <v>0.18957350425999323</v>
      </c>
      <c r="L63" s="8">
        <v>0.19650734503421383</v>
      </c>
      <c r="M63" s="8">
        <v>0.21886436904688167</v>
      </c>
      <c r="N63" s="8">
        <v>7.1934247484732136E-2</v>
      </c>
      <c r="O63" s="8">
        <v>4.9598245016132707E-3</v>
      </c>
      <c r="P63" s="8">
        <v>5.1068476292917914E-2</v>
      </c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138</v>
      </c>
      <c r="D64" s="53">
        <v>159259.88640830747</v>
      </c>
      <c r="E64" s="8">
        <v>0.35630192438241992</v>
      </c>
      <c r="F64" s="8">
        <v>0.14992789850878391</v>
      </c>
      <c r="G64" s="54">
        <v>0</v>
      </c>
      <c r="H64" s="8">
        <v>0.37493924253539596</v>
      </c>
      <c r="I64" s="8">
        <v>0.1041098034643357</v>
      </c>
      <c r="J64" s="8">
        <v>5.4938904892963859E-2</v>
      </c>
      <c r="K64" s="8">
        <v>0.18785282667057981</v>
      </c>
      <c r="L64" s="13">
        <v>5.3087043714767149E-2</v>
      </c>
      <c r="M64" s="8">
        <v>0.34931943511270858</v>
      </c>
      <c r="N64" s="8">
        <v>0.11637264676955539</v>
      </c>
      <c r="O64" s="54">
        <v>0</v>
      </c>
      <c r="P64" s="8">
        <v>6.3511438792172539E-2</v>
      </c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877</v>
      </c>
      <c r="D65" s="53">
        <v>1046420.971548147</v>
      </c>
      <c r="E65" s="8">
        <v>0.2291474891461297</v>
      </c>
      <c r="F65" s="8">
        <v>0.100007140148798</v>
      </c>
      <c r="G65" s="8">
        <v>6.2582903239042633E-3</v>
      </c>
      <c r="H65" s="8">
        <v>0.36056056059636032</v>
      </c>
      <c r="I65" s="8">
        <v>0.18423483079350347</v>
      </c>
      <c r="J65" s="8">
        <v>5.7637786320817466E-2</v>
      </c>
      <c r="K65" s="8">
        <v>0.15470223416953954</v>
      </c>
      <c r="L65" s="8">
        <v>0.1844049329255471</v>
      </c>
      <c r="M65" s="8">
        <v>0.2582442733699235</v>
      </c>
      <c r="N65" s="8">
        <v>6.3013825966529241E-2</v>
      </c>
      <c r="O65" s="8">
        <v>2.9642750313963622E-3</v>
      </c>
      <c r="P65" s="8">
        <v>3.5789703305581032E-2</v>
      </c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936</v>
      </c>
      <c r="D66" s="53">
        <v>1094300.6167393206</v>
      </c>
      <c r="E66" s="8">
        <v>0.27097612638461555</v>
      </c>
      <c r="F66" s="8">
        <v>0.11255738737950878</v>
      </c>
      <c r="G66" s="8">
        <v>4.2777387996236534E-3</v>
      </c>
      <c r="H66" s="8">
        <v>0.38433627100410062</v>
      </c>
      <c r="I66" s="8">
        <v>0.15597452796454322</v>
      </c>
      <c r="J66" s="8">
        <v>5.9913994188265825E-2</v>
      </c>
      <c r="K66" s="8">
        <v>0.15222689759765876</v>
      </c>
      <c r="L66" s="8">
        <v>0.13899518204471981</v>
      </c>
      <c r="M66" s="8">
        <v>0.29778361814666698</v>
      </c>
      <c r="N66" s="8">
        <v>7.1301261990721315E-2</v>
      </c>
      <c r="O66" s="8">
        <v>2.8345771818463774E-3</v>
      </c>
      <c r="P66" s="8">
        <v>3.40756074126407E-2</v>
      </c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79</v>
      </c>
      <c r="D67" s="53">
        <v>111380.24121713317</v>
      </c>
      <c r="E67" s="54">
        <v>0</v>
      </c>
      <c r="F67" s="8">
        <v>4.8082589476518243E-2</v>
      </c>
      <c r="G67" s="8">
        <v>1.6768450255475707E-2</v>
      </c>
      <c r="H67" s="13">
        <v>0.14752612063643278</v>
      </c>
      <c r="I67" s="14">
        <v>0.34732088506639863</v>
      </c>
      <c r="J67" s="8">
        <v>3.141518892931737E-2</v>
      </c>
      <c r="K67" s="8">
        <v>0.22642341061911778</v>
      </c>
      <c r="L67" s="14">
        <v>0.44278331280064748</v>
      </c>
      <c r="M67" s="54">
        <v>0</v>
      </c>
      <c r="N67" s="8">
        <v>5.7887004492183418E-2</v>
      </c>
      <c r="O67" s="54">
        <v>0</v>
      </c>
      <c r="P67" s="8">
        <v>9.2269170118434454E-2</v>
      </c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281</v>
      </c>
      <c r="D68" s="53">
        <v>340495.26186721935</v>
      </c>
      <c r="E68" s="8">
        <v>0.20605435757965826</v>
      </c>
      <c r="F68" s="8">
        <v>0.13402579076167354</v>
      </c>
      <c r="G68" s="54">
        <v>0</v>
      </c>
      <c r="H68" s="8">
        <v>0.33867657764890557</v>
      </c>
      <c r="I68" s="8">
        <v>0.20213259647914836</v>
      </c>
      <c r="J68" s="8">
        <v>8.6028652568393718E-2</v>
      </c>
      <c r="K68" s="8">
        <v>0.18132383257148738</v>
      </c>
      <c r="L68" s="8">
        <v>0.18519185281486364</v>
      </c>
      <c r="M68" s="8">
        <v>0.28763583754181066</v>
      </c>
      <c r="N68" s="8">
        <v>8.4459347866096171E-2</v>
      </c>
      <c r="O68" s="54">
        <v>0</v>
      </c>
      <c r="P68" s="8">
        <v>5.3432527404783672E-2</v>
      </c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78</v>
      </c>
      <c r="D69" s="53">
        <v>96112.921773034555</v>
      </c>
      <c r="E69" s="8">
        <v>0.30173932974788076</v>
      </c>
      <c r="F69" s="8">
        <v>0.15874656622436803</v>
      </c>
      <c r="G69" s="8">
        <v>7.7341420573097831E-3</v>
      </c>
      <c r="H69" s="8">
        <v>0.39936831513630067</v>
      </c>
      <c r="I69" s="8">
        <v>0.21888020247732848</v>
      </c>
      <c r="J69" s="8">
        <v>4.4856904277046021E-2</v>
      </c>
      <c r="K69" s="14">
        <v>0.34089573466353956</v>
      </c>
      <c r="L69" s="8">
        <v>0.19892725826587046</v>
      </c>
      <c r="M69" s="8">
        <v>0.17802395519642839</v>
      </c>
      <c r="N69" s="8">
        <v>1.3558384991911095E-2</v>
      </c>
      <c r="O69" s="54">
        <v>0</v>
      </c>
      <c r="P69" s="8">
        <v>7.4942030814481989E-2</v>
      </c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103</v>
      </c>
      <c r="D70" s="53">
        <v>120453.32515385569</v>
      </c>
      <c r="E70" s="8">
        <v>0.2234384981856754</v>
      </c>
      <c r="F70" s="8">
        <v>9.5107388726720157E-2</v>
      </c>
      <c r="G70" s="8">
        <v>5.9068750079311564E-3</v>
      </c>
      <c r="H70" s="8">
        <v>0.33583260952174399</v>
      </c>
      <c r="I70" s="8">
        <v>0.26074467490845687</v>
      </c>
      <c r="J70" s="8">
        <v>0.10364002024794779</v>
      </c>
      <c r="K70" s="8">
        <v>0.1146207051712814</v>
      </c>
      <c r="L70" s="8">
        <v>0.17362504484549091</v>
      </c>
      <c r="M70" s="8">
        <v>0.27292779089395552</v>
      </c>
      <c r="N70" s="8">
        <v>0.13165056893889998</v>
      </c>
      <c r="O70" s="54">
        <v>0</v>
      </c>
      <c r="P70" s="8">
        <v>1.7965753484667273E-2</v>
      </c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120</v>
      </c>
      <c r="D71" s="53">
        <v>145819.02570269117</v>
      </c>
      <c r="E71" s="8">
        <v>0.33725853348057422</v>
      </c>
      <c r="F71" s="8">
        <v>6.5413907100219729E-2</v>
      </c>
      <c r="G71" s="54">
        <v>0</v>
      </c>
      <c r="H71" s="8">
        <v>0.47558387177212608</v>
      </c>
      <c r="I71" s="8">
        <v>7.3093240841239915E-2</v>
      </c>
      <c r="J71" s="8">
        <v>2.1737854780436536E-2</v>
      </c>
      <c r="K71" s="8">
        <v>8.072457255200545E-2</v>
      </c>
      <c r="L71" s="8">
        <v>0.10200161209786605</v>
      </c>
      <c r="M71" s="14">
        <v>0.43509070221004686</v>
      </c>
      <c r="N71" s="8">
        <v>0.1382573223000865</v>
      </c>
      <c r="O71" s="8">
        <v>7.1354936406302447E-3</v>
      </c>
      <c r="P71" s="8">
        <v>4.3289389043853793E-2</v>
      </c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193</v>
      </c>
      <c r="D72" s="53">
        <v>227250.9513480374</v>
      </c>
      <c r="E72" s="8">
        <v>0.24588789826287893</v>
      </c>
      <c r="F72" s="8">
        <v>6.7596639026929084E-2</v>
      </c>
      <c r="G72" s="8">
        <v>1.7468043355404205E-2</v>
      </c>
      <c r="H72" s="8">
        <v>0.3817262271257475</v>
      </c>
      <c r="I72" s="8">
        <v>0.1501664229964679</v>
      </c>
      <c r="J72" s="8">
        <v>2.9936503158658215E-2</v>
      </c>
      <c r="K72" s="8">
        <v>0.15147712577718656</v>
      </c>
      <c r="L72" s="8">
        <v>0.20778790943456257</v>
      </c>
      <c r="M72" s="8">
        <v>0.17681570448773093</v>
      </c>
      <c r="N72" s="8">
        <v>2.7560954200308897E-2</v>
      </c>
      <c r="O72" s="54">
        <v>0</v>
      </c>
      <c r="P72" s="8">
        <v>2.0084496246827815E-2</v>
      </c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148</v>
      </c>
      <c r="D73" s="53">
        <v>169377.21441042531</v>
      </c>
      <c r="E73" s="8">
        <v>0.27935410629198831</v>
      </c>
      <c r="F73" s="8">
        <v>0.10840098807243097</v>
      </c>
      <c r="G73" s="54">
        <v>0</v>
      </c>
      <c r="H73" s="8">
        <v>0.27009576295934634</v>
      </c>
      <c r="I73" s="8">
        <v>0.16236742100018772</v>
      </c>
      <c r="J73" s="8">
        <v>4.5016560121148561E-2</v>
      </c>
      <c r="K73" s="8">
        <v>0.15265634441260159</v>
      </c>
      <c r="L73" s="8">
        <v>0.13799505734911929</v>
      </c>
      <c r="M73" s="8">
        <v>0.19150812487303867</v>
      </c>
      <c r="N73" s="8">
        <v>4.7259557280498417E-2</v>
      </c>
      <c r="O73" s="8">
        <v>1.2170402228426091E-2</v>
      </c>
      <c r="P73" s="8">
        <v>2.4788725232164421E-2</v>
      </c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92</v>
      </c>
      <c r="D74" s="53">
        <v>106172.1577011886</v>
      </c>
      <c r="E74" s="8">
        <v>0.17029569312668943</v>
      </c>
      <c r="F74" s="8">
        <v>0.12166725017965764</v>
      </c>
      <c r="G74" s="8">
        <v>1.0589622252200344E-2</v>
      </c>
      <c r="H74" s="8">
        <v>0.38627490485766325</v>
      </c>
      <c r="I74" s="8">
        <v>0.14893308245114809</v>
      </c>
      <c r="J74" s="8">
        <v>5.0651877774342241E-2</v>
      </c>
      <c r="K74" s="8">
        <v>0.10774237261653549</v>
      </c>
      <c r="L74" s="8">
        <v>0.12114936040405933</v>
      </c>
      <c r="M74" s="8">
        <v>0.39443055108851965</v>
      </c>
      <c r="N74" s="8">
        <v>3.885291369379254E-2</v>
      </c>
      <c r="O74" s="54">
        <v>0</v>
      </c>
      <c r="P74" s="8">
        <v>4.6435745443527639E-2</v>
      </c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P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59" display="Vissza" xr:uid="{82F67723-3290-4016-B072-0FB73AE96B79}"/>
  </hyperlinks>
  <pageMargins left="0.75" right="0.75" top="1" bottom="1" header="0.5" footer="0.5"/>
  <pageSetup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BB2ED-2338-4745-82A8-5C0C72E4066F}">
  <sheetPr codeName="Munka5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239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12</v>
      </c>
      <c r="F2" s="4" t="s">
        <v>11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815</v>
      </c>
      <c r="D4" s="53">
        <v>1129183.2283882895</v>
      </c>
      <c r="E4" s="8">
        <v>0.79336531711584191</v>
      </c>
      <c r="F4" s="8">
        <v>0.20663468288415782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295</v>
      </c>
      <c r="D5" s="53">
        <v>401787.17142586579</v>
      </c>
      <c r="E5" s="8">
        <v>0.85542651309765005</v>
      </c>
      <c r="F5" s="8">
        <v>0.14457348690235042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246</v>
      </c>
      <c r="D6" s="53">
        <v>331512.29189899203</v>
      </c>
      <c r="E6" s="8">
        <v>0.82936135852911674</v>
      </c>
      <c r="F6" s="8">
        <v>0.1706386414708829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162</v>
      </c>
      <c r="D7" s="53">
        <v>218037.35946237639</v>
      </c>
      <c r="E7" s="8">
        <v>0.83089293649021878</v>
      </c>
      <c r="F7" s="8">
        <v>0.16910706350978091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112</v>
      </c>
      <c r="D8" s="53">
        <v>177846.40560105373</v>
      </c>
      <c r="E8" s="13">
        <v>0.54005153514715021</v>
      </c>
      <c r="F8" s="14">
        <v>0.45994846485285079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655</v>
      </c>
      <c r="D9" s="53">
        <v>877306.08470326825</v>
      </c>
      <c r="E9" s="8">
        <v>0.83351001839909034</v>
      </c>
      <c r="F9" s="8">
        <v>0.16648998160090886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160</v>
      </c>
      <c r="D10" s="53">
        <v>251877.14368502077</v>
      </c>
      <c r="E10" s="13">
        <v>0.65353845474506611</v>
      </c>
      <c r="F10" s="14">
        <v>0.3464615452549335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93</v>
      </c>
      <c r="D11" s="53">
        <v>134160.58768339088</v>
      </c>
      <c r="E11" s="8">
        <v>0.89280881795480194</v>
      </c>
      <c r="F11" s="8">
        <v>0.1071911820451982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198</v>
      </c>
      <c r="D12" s="53">
        <v>270293.20749815088</v>
      </c>
      <c r="E12" s="8">
        <v>0.79747763132637883</v>
      </c>
      <c r="F12" s="8">
        <v>0.20252236867362086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148</v>
      </c>
      <c r="D13" s="53">
        <v>239617.75211841564</v>
      </c>
      <c r="E13" s="13">
        <v>0.6478163431259959</v>
      </c>
      <c r="F13" s="14">
        <v>0.35218365687400388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82</v>
      </c>
      <c r="D14" s="53">
        <v>113031.0965591276</v>
      </c>
      <c r="E14" s="8">
        <v>0.86618691615118426</v>
      </c>
      <c r="F14" s="8">
        <v>0.13381308384881574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202</v>
      </c>
      <c r="D15" s="53">
        <v>267626.58374247514</v>
      </c>
      <c r="E15" s="8">
        <v>0.83668685009981691</v>
      </c>
      <c r="F15" s="8">
        <v>0.16331314990018295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92</v>
      </c>
      <c r="D16" s="53">
        <v>104454.00078672823</v>
      </c>
      <c r="E16" s="8">
        <v>0.79909118483643615</v>
      </c>
      <c r="F16" s="8">
        <v>0.20090881516356388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130</v>
      </c>
      <c r="D17" s="53">
        <v>189057.70438453314</v>
      </c>
      <c r="E17" s="8">
        <v>0.75987288375362372</v>
      </c>
      <c r="F17" s="8">
        <v>0.24012711624637595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219</v>
      </c>
      <c r="D18" s="53">
        <v>307915.33616915822</v>
      </c>
      <c r="E18" s="8">
        <v>0.82786345434878084</v>
      </c>
      <c r="F18" s="8">
        <v>0.17213654565121911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327</v>
      </c>
      <c r="D19" s="53">
        <v>445863.61088847811</v>
      </c>
      <c r="E19" s="8">
        <v>0.77857595612385533</v>
      </c>
      <c r="F19" s="8">
        <v>0.22142404387614401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135</v>
      </c>
      <c r="D20" s="53">
        <v>176913.45780796357</v>
      </c>
      <c r="E20" s="8">
        <v>0.81477794843851914</v>
      </c>
      <c r="F20" s="8">
        <v>0.18522205156148094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</v>
      </c>
      <c r="D21" s="53">
        <v>9433.1191381552326</v>
      </c>
      <c r="E21" s="8">
        <v>0.63597859388302147</v>
      </c>
      <c r="F21" s="8">
        <v>0.36402140611697859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718</v>
      </c>
      <c r="D22" s="53">
        <v>996986.23349960032</v>
      </c>
      <c r="E22" s="8">
        <v>0.80912447040343394</v>
      </c>
      <c r="F22" s="8">
        <v>0.19087552959656448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97</v>
      </c>
      <c r="D23" s="53">
        <v>132196.99488868972</v>
      </c>
      <c r="E23" s="8">
        <v>0.67451496887177209</v>
      </c>
      <c r="F23" s="8">
        <v>0.32548503112822835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215</v>
      </c>
      <c r="D24" s="53">
        <v>285220.7303865673</v>
      </c>
      <c r="E24" s="8">
        <v>0.74656742087358952</v>
      </c>
      <c r="F24" s="8">
        <v>0.25343257912641048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192</v>
      </c>
      <c r="D25" s="53">
        <v>314526.17284739873</v>
      </c>
      <c r="E25" s="8">
        <v>0.85610999808395372</v>
      </c>
      <c r="F25" s="8">
        <v>0.14389000191604609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277</v>
      </c>
      <c r="D26" s="53">
        <v>351022.94611985917</v>
      </c>
      <c r="E26" s="8">
        <v>0.76350588349657467</v>
      </c>
      <c r="F26" s="8">
        <v>0.23649411650342525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131</v>
      </c>
      <c r="D27" s="53">
        <v>178413.37903446314</v>
      </c>
      <c r="E27" s="8">
        <v>0.81631332783119004</v>
      </c>
      <c r="F27" s="8">
        <v>0.18368667216880971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178</v>
      </c>
      <c r="D28" s="53">
        <v>180655.76873040176</v>
      </c>
      <c r="E28" s="14">
        <v>0.93425056863043532</v>
      </c>
      <c r="F28" s="13">
        <v>6.574943136956489E-2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231</v>
      </c>
      <c r="D29" s="53">
        <v>227650.24651056621</v>
      </c>
      <c r="E29" s="8">
        <v>0.74322400380479525</v>
      </c>
      <c r="F29" s="8">
        <v>0.25677599619520469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286</v>
      </c>
      <c r="D30" s="53">
        <v>358460.73059399071</v>
      </c>
      <c r="E30" s="8">
        <v>0.80174862137553449</v>
      </c>
      <c r="F30" s="8">
        <v>0.19825137862446465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120</v>
      </c>
      <c r="D31" s="53">
        <v>362416.48255333008</v>
      </c>
      <c r="E31" s="8">
        <v>0.74634169299925657</v>
      </c>
      <c r="F31" s="8">
        <v>0.25365830700074316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426</v>
      </c>
      <c r="D32" s="53">
        <v>620997.2436142693</v>
      </c>
      <c r="E32" s="8">
        <v>0.75314843012598898</v>
      </c>
      <c r="F32" s="8">
        <v>0.24685156987401186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389</v>
      </c>
      <c r="D33" s="53">
        <v>508185.98477401852</v>
      </c>
      <c r="E33" s="8">
        <v>0.84250987583198111</v>
      </c>
      <c r="F33" s="8">
        <v>0.15749012416801891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204</v>
      </c>
      <c r="D34" s="53">
        <v>265380.5857896104</v>
      </c>
      <c r="E34" s="8">
        <v>0.75246430926256058</v>
      </c>
      <c r="F34" s="8">
        <v>0.24753569073744031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178</v>
      </c>
      <c r="D35" s="53">
        <v>242315.65241229575</v>
      </c>
      <c r="E35" s="8">
        <v>0.83675334565271042</v>
      </c>
      <c r="F35" s="8">
        <v>0.16324665434728958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242</v>
      </c>
      <c r="D36" s="53">
        <v>329700.17692633951</v>
      </c>
      <c r="E36" s="8">
        <v>0.78845591233410983</v>
      </c>
      <c r="F36" s="8">
        <v>0.21154408766589008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191</v>
      </c>
      <c r="D37" s="53">
        <v>291786.81326004257</v>
      </c>
      <c r="E37" s="8">
        <v>0.80008037933864629</v>
      </c>
      <c r="F37" s="8">
        <v>0.19991962066135346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51</v>
      </c>
      <c r="D38" s="53">
        <v>61144.52322950463</v>
      </c>
      <c r="E38" s="8">
        <v>0.75864068290615161</v>
      </c>
      <c r="F38" s="8">
        <v>0.24135931709384817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91</v>
      </c>
      <c r="D39" s="53">
        <v>120217.74585009644</v>
      </c>
      <c r="E39" s="8">
        <v>0.73391846633434166</v>
      </c>
      <c r="F39" s="8">
        <v>0.26608153366565829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64</v>
      </c>
      <c r="D40" s="53">
        <v>86162.947148098843</v>
      </c>
      <c r="E40" s="8">
        <v>0.76642538164628193</v>
      </c>
      <c r="F40" s="8">
        <v>0.23357461835371851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92</v>
      </c>
      <c r="D41" s="53">
        <v>130468.29313120294</v>
      </c>
      <c r="E41" s="8">
        <v>0.87885710845313103</v>
      </c>
      <c r="F41" s="8">
        <v>0.12114289154686883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84</v>
      </c>
      <c r="D42" s="53">
        <v>109702.72884300332</v>
      </c>
      <c r="E42" s="8">
        <v>0.79424322384398038</v>
      </c>
      <c r="F42" s="8">
        <v>0.20575677615602006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100</v>
      </c>
      <c r="D43" s="53">
        <v>145379.46635031945</v>
      </c>
      <c r="E43" s="8">
        <v>0.85084388368572816</v>
      </c>
      <c r="F43" s="8">
        <v>0.14915611631427134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100</v>
      </c>
      <c r="D44" s="53">
        <v>131764.10007385226</v>
      </c>
      <c r="E44" s="8">
        <v>0.76171159201647898</v>
      </c>
      <c r="F44" s="8">
        <v>0.23828840798352147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81</v>
      </c>
      <c r="D45" s="53">
        <v>107657.60787592242</v>
      </c>
      <c r="E45" s="8">
        <v>0.77563260651379484</v>
      </c>
      <c r="F45" s="8">
        <v>0.2243673934862056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87</v>
      </c>
      <c r="D46" s="53">
        <v>127299.86650143276</v>
      </c>
      <c r="E46" s="8">
        <v>0.72990396228748011</v>
      </c>
      <c r="F46" s="8">
        <v>0.27009603771252017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65</v>
      </c>
      <c r="D47" s="53">
        <v>109385.94938485503</v>
      </c>
      <c r="E47" s="8">
        <v>0.84952462720690358</v>
      </c>
      <c r="F47" s="8">
        <v>0.15047537279309664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47</v>
      </c>
      <c r="D48" s="53">
        <v>62104.262857313988</v>
      </c>
      <c r="E48" s="8">
        <v>0.9418189599249629</v>
      </c>
      <c r="F48" s="8">
        <v>5.818104007503716E-2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768</v>
      </c>
      <c r="D49" s="53">
        <v>1067078.9655309753</v>
      </c>
      <c r="E49" s="8">
        <v>0.78472527795008451</v>
      </c>
      <c r="F49" s="8">
        <v>0.21527472204991518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179</v>
      </c>
      <c r="D50" s="53">
        <v>211697.37362624158</v>
      </c>
      <c r="E50" s="14">
        <v>0.98408438875088133</v>
      </c>
      <c r="F50" s="13">
        <v>1.5915611249118503E-2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636</v>
      </c>
      <c r="D51" s="53">
        <v>917485.85476204776</v>
      </c>
      <c r="E51" s="8">
        <v>0.74935948710111655</v>
      </c>
      <c r="F51" s="8">
        <v>0.25064051289888228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237</v>
      </c>
      <c r="D52" s="53">
        <v>288176.69890981901</v>
      </c>
      <c r="E52" s="14">
        <v>0.90535586161357917</v>
      </c>
      <c r="F52" s="13">
        <v>9.4644138386420829E-2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578</v>
      </c>
      <c r="D53" s="53">
        <v>841006.5294784701</v>
      </c>
      <c r="E53" s="8">
        <v>0.7549909831585474</v>
      </c>
      <c r="F53" s="8">
        <v>0.24500901684145113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764</v>
      </c>
      <c r="D54" s="53">
        <v>1044730.9174778429</v>
      </c>
      <c r="E54" s="8">
        <v>0.78371199032273953</v>
      </c>
      <c r="F54" s="8">
        <v>0.21628800967725875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51</v>
      </c>
      <c r="D55" s="53">
        <v>84452.310910447181</v>
      </c>
      <c r="E55" s="8">
        <v>0.91278335137146127</v>
      </c>
      <c r="F55" s="8">
        <v>8.7216648628538992E-2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76</v>
      </c>
      <c r="D56" s="53">
        <v>102787.97529806945</v>
      </c>
      <c r="E56" s="8">
        <v>0.76743444745411604</v>
      </c>
      <c r="F56" s="8">
        <v>0.23256555254588387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560</v>
      </c>
      <c r="D57" s="53">
        <v>814697.87946397823</v>
      </c>
      <c r="E57" s="8">
        <v>0.74707902384582969</v>
      </c>
      <c r="F57" s="8">
        <v>0.25292097615416892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18</v>
      </c>
      <c r="D58" s="53">
        <v>26308.650014491748</v>
      </c>
      <c r="E58" s="8">
        <v>1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161</v>
      </c>
      <c r="D59" s="53">
        <v>185388.72361174994</v>
      </c>
      <c r="E59" s="14">
        <v>0.98182579266174352</v>
      </c>
      <c r="F59" s="13">
        <v>1.81742073382564E-2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156</v>
      </c>
      <c r="D60" s="53">
        <v>177857.26777133992</v>
      </c>
      <c r="E60" s="14">
        <v>0.9810561966721183</v>
      </c>
      <c r="F60" s="13">
        <v>1.8943803327881686E-2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659</v>
      </c>
      <c r="D61" s="53">
        <v>951325.96061694983</v>
      </c>
      <c r="E61" s="8">
        <v>0.75827514991192113</v>
      </c>
      <c r="F61" s="8">
        <v>0.24172485008807809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0</v>
      </c>
      <c r="D62" s="53">
        <v>0</v>
      </c>
      <c r="E62" s="54">
        <v>0</v>
      </c>
      <c r="F62" s="54">
        <v>0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0.79336531711584191</v>
      </c>
      <c r="F63" s="8">
        <v>0.20663468288415782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27</v>
      </c>
      <c r="D64" s="53">
        <v>41194.333445363744</v>
      </c>
      <c r="E64" s="8">
        <v>0.83576336205189816</v>
      </c>
      <c r="F64" s="8">
        <v>0.16423663794810175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788</v>
      </c>
      <c r="D65" s="53">
        <v>1087988.8949429258</v>
      </c>
      <c r="E65" s="8">
        <v>0.79176000734784158</v>
      </c>
      <c r="F65" s="8">
        <v>0.20823999265215778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613</v>
      </c>
      <c r="D66" s="53">
        <v>812423.21383033018</v>
      </c>
      <c r="E66" s="14">
        <v>0.859493368790335</v>
      </c>
      <c r="F66" s="13">
        <v>0.14050663120966447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202</v>
      </c>
      <c r="D67" s="53">
        <v>316760.01455795876</v>
      </c>
      <c r="E67" s="13">
        <v>0.62376068964825504</v>
      </c>
      <c r="F67" s="14">
        <v>0.37623931035174496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344</v>
      </c>
      <c r="D68" s="53">
        <v>471514.89687524555</v>
      </c>
      <c r="E68" s="8">
        <v>0.71144743903590357</v>
      </c>
      <c r="F68" s="8">
        <v>0.28855256096409654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23</v>
      </c>
      <c r="D69" s="53">
        <v>32901.296721515304</v>
      </c>
      <c r="E69" s="8">
        <v>0.6708667351481058</v>
      </c>
      <c r="F69" s="8">
        <v>0.32913326485189437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61</v>
      </c>
      <c r="D70" s="53">
        <v>83756.898470610162</v>
      </c>
      <c r="E70" s="14">
        <v>0.9589813000123939</v>
      </c>
      <c r="F70" s="13">
        <v>4.1018699987606079E-2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44</v>
      </c>
      <c r="D71" s="53">
        <v>66651.743475674637</v>
      </c>
      <c r="E71" s="8">
        <v>0.80157388335507762</v>
      </c>
      <c r="F71" s="8">
        <v>0.19842611664492274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164</v>
      </c>
      <c r="D72" s="53">
        <v>218313.66075365414</v>
      </c>
      <c r="E72" s="14">
        <v>0.95719884143926692</v>
      </c>
      <c r="F72" s="13">
        <v>4.2801158560733216E-2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99</v>
      </c>
      <c r="D73" s="53">
        <v>145851.28494703159</v>
      </c>
      <c r="E73" s="8">
        <v>0.73881076175596594</v>
      </c>
      <c r="F73" s="8">
        <v>0.26118923824403428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80</v>
      </c>
      <c r="D74" s="53">
        <v>110193.44714455659</v>
      </c>
      <c r="E74" s="8">
        <v>0.79724051363003368</v>
      </c>
      <c r="F74" s="8">
        <v>0.20275948636996632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61" display="Vissza" xr:uid="{7B5BE18E-0A46-4268-963A-650A0C93F86C}"/>
  </hyperlinks>
  <pageMargins left="0.75" right="0.75" top="1" bottom="1" header="0.5" footer="0.5"/>
  <pageSetup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29AF0-7B5A-43D9-963F-351FF706EC11}">
  <sheetPr codeName="Munka5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10.85546875" style="1" customWidth="1"/>
    <col min="5" max="6" width="13.5703125" style="1" customWidth="1"/>
    <col min="7" max="7" width="10.85546875" style="1" customWidth="1"/>
    <col min="8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240</v>
      </c>
      <c r="D1" s="65"/>
      <c r="E1" s="65"/>
      <c r="F1" s="65"/>
      <c r="G1" s="65"/>
      <c r="H1" s="65"/>
    </row>
    <row r="2" spans="1:44" ht="45" customHeight="1" x14ac:dyDescent="0.2">
      <c r="A2" s="67"/>
      <c r="B2" s="67"/>
      <c r="C2" s="66" t="s">
        <v>1</v>
      </c>
      <c r="D2" s="66"/>
      <c r="E2" s="4" t="s">
        <v>241</v>
      </c>
      <c r="F2" s="4" t="s">
        <v>242</v>
      </c>
      <c r="G2" s="4" t="s">
        <v>92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655</v>
      </c>
      <c r="D4" s="53">
        <v>895854.81007216533</v>
      </c>
      <c r="E4" s="8">
        <v>0.78436457580282981</v>
      </c>
      <c r="F4" s="8">
        <v>0.13856012910556725</v>
      </c>
      <c r="G4" s="8">
        <v>7.7075295091601936E-2</v>
      </c>
      <c r="H4" s="54">
        <v>0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257</v>
      </c>
      <c r="D5" s="53">
        <v>343699.39906019613</v>
      </c>
      <c r="E5" s="8">
        <v>0.84306680911271015</v>
      </c>
      <c r="F5" s="8">
        <v>0.10575855062089826</v>
      </c>
      <c r="G5" s="8">
        <v>5.1174640266391062E-2</v>
      </c>
      <c r="H5" s="54">
        <v>0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200</v>
      </c>
      <c r="D6" s="53">
        <v>274943.48477844911</v>
      </c>
      <c r="E6" s="8">
        <v>0.78556401378249385</v>
      </c>
      <c r="F6" s="8">
        <v>0.12238084039998685</v>
      </c>
      <c r="G6" s="8">
        <v>9.2055145817519973E-2</v>
      </c>
      <c r="H6" s="54">
        <v>0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131</v>
      </c>
      <c r="D7" s="53">
        <v>181165.70186826732</v>
      </c>
      <c r="E7" s="8">
        <v>0.72873565833301823</v>
      </c>
      <c r="F7" s="8">
        <v>0.18493167128910529</v>
      </c>
      <c r="G7" s="8">
        <v>8.6332670377876633E-2</v>
      </c>
      <c r="H7" s="54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67</v>
      </c>
      <c r="D8" s="53">
        <v>96046.224365251808</v>
      </c>
      <c r="E8" s="8">
        <v>0.6757955179213283</v>
      </c>
      <c r="F8" s="8">
        <v>0.21478738211156659</v>
      </c>
      <c r="G8" s="8">
        <v>0.10941709996710554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547</v>
      </c>
      <c r="D9" s="53">
        <v>731243.41080265504</v>
      </c>
      <c r="E9" s="8">
        <v>0.80392737233014433</v>
      </c>
      <c r="F9" s="8">
        <v>0.12404378857578523</v>
      </c>
      <c r="G9" s="8">
        <v>7.2028839094070346E-2</v>
      </c>
      <c r="H9" s="54">
        <v>0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108</v>
      </c>
      <c r="D10" s="53">
        <v>164611.39926950945</v>
      </c>
      <c r="E10" s="8">
        <v>0.69746193041525228</v>
      </c>
      <c r="F10" s="8">
        <v>0.20304520370232404</v>
      </c>
      <c r="G10" s="8">
        <v>9.9492865882424369E-2</v>
      </c>
      <c r="H10" s="54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81</v>
      </c>
      <c r="D11" s="53">
        <v>119779.75570572978</v>
      </c>
      <c r="E11" s="8">
        <v>0.77202434620347626</v>
      </c>
      <c r="F11" s="8">
        <v>0.16170514178328571</v>
      </c>
      <c r="G11" s="8">
        <v>6.6270512013237623E-2</v>
      </c>
      <c r="H11" s="54">
        <v>0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153</v>
      </c>
      <c r="D12" s="53">
        <v>215552.78687923477</v>
      </c>
      <c r="E12" s="8">
        <v>0.66625370867089562</v>
      </c>
      <c r="F12" s="8">
        <v>0.20871560792294905</v>
      </c>
      <c r="G12" s="8">
        <v>0.12503068340615531</v>
      </c>
      <c r="H12" s="54">
        <v>0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99</v>
      </c>
      <c r="D13" s="53">
        <v>155228.29592542339</v>
      </c>
      <c r="E13" s="8">
        <v>0.69079959305902772</v>
      </c>
      <c r="F13" s="8">
        <v>0.20950609264661962</v>
      </c>
      <c r="G13" s="8">
        <v>9.9694314294353215E-2</v>
      </c>
      <c r="H13" s="54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71</v>
      </c>
      <c r="D14" s="53">
        <v>97906.056957737455</v>
      </c>
      <c r="E14" s="14">
        <v>0.92782386663364647</v>
      </c>
      <c r="F14" s="8">
        <v>4.148889104257554E-2</v>
      </c>
      <c r="G14" s="8">
        <v>3.0687242323777727E-2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176</v>
      </c>
      <c r="D15" s="53">
        <v>223919.64335446636</v>
      </c>
      <c r="E15" s="8">
        <v>0.88106905279497194</v>
      </c>
      <c r="F15" s="8">
        <v>7.5831435153895843E-2</v>
      </c>
      <c r="G15" s="8">
        <v>4.3099512051132376E-2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75</v>
      </c>
      <c r="D16" s="53">
        <v>83468.271249572688</v>
      </c>
      <c r="E16" s="8">
        <v>0.85339204579919237</v>
      </c>
      <c r="F16" s="8">
        <v>7.4376638291195882E-2</v>
      </c>
      <c r="G16" s="8">
        <v>7.2231315909611724E-2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103</v>
      </c>
      <c r="D17" s="53">
        <v>143659.82302651531</v>
      </c>
      <c r="E17" s="8">
        <v>0.70831121197340507</v>
      </c>
      <c r="F17" s="8">
        <v>0.15295727218025457</v>
      </c>
      <c r="G17" s="8">
        <v>0.13873151584634061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179</v>
      </c>
      <c r="D18" s="53">
        <v>254911.85384796542</v>
      </c>
      <c r="E18" s="8">
        <v>0.78669450381412664</v>
      </c>
      <c r="F18" s="8">
        <v>0.15612953133181451</v>
      </c>
      <c r="G18" s="8">
        <v>5.7175964854059104E-2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260</v>
      </c>
      <c r="D19" s="53">
        <v>347138.68714833149</v>
      </c>
      <c r="E19" s="8">
        <v>0.79623800296918201</v>
      </c>
      <c r="F19" s="8">
        <v>0.13539902117410926</v>
      </c>
      <c r="G19" s="8">
        <v>6.8362975856709168E-2</v>
      </c>
      <c r="H19" s="54"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110</v>
      </c>
      <c r="D20" s="53">
        <v>144145.18420393707</v>
      </c>
      <c r="E20" s="8">
        <v>0.82551943103292957</v>
      </c>
      <c r="F20" s="8">
        <v>9.9473804047227221E-2</v>
      </c>
      <c r="G20" s="8">
        <v>7.5006764919843302E-2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</v>
      </c>
      <c r="D21" s="53">
        <v>5999.2618454149842</v>
      </c>
      <c r="E21" s="8">
        <v>0.83068467655317202</v>
      </c>
      <c r="F21" s="8">
        <v>0.16931532344682779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588</v>
      </c>
      <c r="D22" s="53">
        <v>806685.95817987842</v>
      </c>
      <c r="E22" s="8">
        <v>0.78725642420946718</v>
      </c>
      <c r="F22" s="8">
        <v>0.13879418240112168</v>
      </c>
      <c r="G22" s="8">
        <v>7.3949393389410131E-2</v>
      </c>
      <c r="H22" s="54">
        <v>0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67</v>
      </c>
      <c r="D23" s="53">
        <v>89168.851892286373</v>
      </c>
      <c r="E23" s="8">
        <v>0.7582028225300923</v>
      </c>
      <c r="F23" s="8">
        <v>0.13644271362939334</v>
      </c>
      <c r="G23" s="8">
        <v>0.10535446384051436</v>
      </c>
      <c r="H23" s="54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162</v>
      </c>
      <c r="D24" s="53">
        <v>212936.505064381</v>
      </c>
      <c r="E24" s="8">
        <v>0.79504499481886837</v>
      </c>
      <c r="F24" s="8">
        <v>0.11488416418985482</v>
      </c>
      <c r="G24" s="8">
        <v>9.0070840991277448E-2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166</v>
      </c>
      <c r="D25" s="53">
        <v>269269.00123373984</v>
      </c>
      <c r="E25" s="8">
        <v>0.75296648278870493</v>
      </c>
      <c r="F25" s="8">
        <v>0.16196272733311826</v>
      </c>
      <c r="G25" s="8">
        <v>8.507078987817715E-2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218</v>
      </c>
      <c r="D26" s="53">
        <v>268008.0846048136</v>
      </c>
      <c r="E26" s="8">
        <v>0.79193603209246632</v>
      </c>
      <c r="F26" s="8">
        <v>0.15123572834579774</v>
      </c>
      <c r="G26" s="8">
        <v>5.6828239561736063E-2</v>
      </c>
      <c r="H26" s="54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109</v>
      </c>
      <c r="D27" s="53">
        <v>145641.21916923008</v>
      </c>
      <c r="E27" s="8">
        <v>0.81286660685203471</v>
      </c>
      <c r="F27" s="8">
        <v>0.10658236808443025</v>
      </c>
      <c r="G27" s="8">
        <v>8.0551025063535023E-2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166</v>
      </c>
      <c r="D28" s="53">
        <v>168777.75466274627</v>
      </c>
      <c r="E28" s="14">
        <v>0.92110940752939474</v>
      </c>
      <c r="F28" s="13">
        <v>4.4652352071086747E-2</v>
      </c>
      <c r="G28" s="8">
        <v>3.4238240399519018E-2</v>
      </c>
      <c r="H28" s="54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170</v>
      </c>
      <c r="D29" s="53">
        <v>169195.12767873163</v>
      </c>
      <c r="E29" s="8">
        <v>0.74718239668939546</v>
      </c>
      <c r="F29" s="8">
        <v>0.15565607318511707</v>
      </c>
      <c r="G29" s="8">
        <v>9.7161530125487089E-2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229</v>
      </c>
      <c r="D30" s="53">
        <v>287395.39657099894</v>
      </c>
      <c r="E30" s="8">
        <v>0.77156024849800076</v>
      </c>
      <c r="F30" s="8">
        <v>0.11596633945654114</v>
      </c>
      <c r="G30" s="8">
        <v>0.11247341204545826</v>
      </c>
      <c r="H30" s="54">
        <v>0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90</v>
      </c>
      <c r="D31" s="53">
        <v>270486.5311596879</v>
      </c>
      <c r="E31" s="8">
        <v>0.73590176570180577</v>
      </c>
      <c r="F31" s="8">
        <v>0.21046886468938206</v>
      </c>
      <c r="G31" s="8">
        <v>5.3629369608812288E-2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323</v>
      </c>
      <c r="D32" s="53">
        <v>467703.09914065327</v>
      </c>
      <c r="E32" s="8">
        <v>0.6974299312287533</v>
      </c>
      <c r="F32" s="8">
        <v>0.20250088687510404</v>
      </c>
      <c r="G32" s="8">
        <v>0.10006918189614283</v>
      </c>
      <c r="H32" s="54">
        <v>0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332</v>
      </c>
      <c r="D33" s="53">
        <v>428151.71093151136</v>
      </c>
      <c r="E33" s="14">
        <v>0.87932998561405318</v>
      </c>
      <c r="F33" s="13">
        <v>6.8712713325888797E-2</v>
      </c>
      <c r="G33" s="8">
        <v>5.1957301060057783E-2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160</v>
      </c>
      <c r="D34" s="53">
        <v>199689.41917787286</v>
      </c>
      <c r="E34" s="8">
        <v>0.79719089350709771</v>
      </c>
      <c r="F34" s="8">
        <v>0.12314323481048747</v>
      </c>
      <c r="G34" s="8">
        <v>7.9665871682415665E-2</v>
      </c>
      <c r="H34" s="54">
        <v>0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152</v>
      </c>
      <c r="D35" s="53">
        <v>202758.43286000774</v>
      </c>
      <c r="E35" s="8">
        <v>0.80926694427000212</v>
      </c>
      <c r="F35" s="8">
        <v>0.13048351230852895</v>
      </c>
      <c r="G35" s="8">
        <v>6.0249543421468571E-2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192</v>
      </c>
      <c r="D36" s="53">
        <v>259954.05379517443</v>
      </c>
      <c r="E36" s="8">
        <v>0.8441679669316845</v>
      </c>
      <c r="F36" s="8">
        <v>8.3835964129896509E-2</v>
      </c>
      <c r="G36" s="8">
        <v>7.1996068938419325E-2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151</v>
      </c>
      <c r="D37" s="53">
        <v>233452.9042391096</v>
      </c>
      <c r="E37" s="8">
        <v>0.68517292441781208</v>
      </c>
      <c r="F37" s="8">
        <v>0.21969838446207454</v>
      </c>
      <c r="G37" s="8">
        <v>9.5128691120113601E-2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38</v>
      </c>
      <c r="D38" s="53">
        <v>46386.722858802452</v>
      </c>
      <c r="E38" s="8">
        <v>0.70136726680092198</v>
      </c>
      <c r="F38" s="8">
        <v>0.15659037859741409</v>
      </c>
      <c r="G38" s="8">
        <v>0.14204235460166398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71</v>
      </c>
      <c r="D39" s="53">
        <v>88230.023660474442</v>
      </c>
      <c r="E39" s="8">
        <v>0.84252488397207936</v>
      </c>
      <c r="F39" s="8">
        <v>6.430502110881442E-2</v>
      </c>
      <c r="G39" s="8">
        <v>9.3170094919106189E-2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52</v>
      </c>
      <c r="D40" s="53">
        <v>66037.469651750071</v>
      </c>
      <c r="E40" s="8">
        <v>0.80689439340652402</v>
      </c>
      <c r="F40" s="8">
        <v>0.17646122827195021</v>
      </c>
      <c r="G40" s="8">
        <v>1.6644378321525849E-2</v>
      </c>
      <c r="H40" s="54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81</v>
      </c>
      <c r="D41" s="53">
        <v>114662.98684610451</v>
      </c>
      <c r="E41" s="8">
        <v>0.80012311088043087</v>
      </c>
      <c r="F41" s="8">
        <v>0.14111399210468994</v>
      </c>
      <c r="G41" s="8">
        <v>5.8762897014879328E-2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70</v>
      </c>
      <c r="D42" s="53">
        <v>87130.64902074897</v>
      </c>
      <c r="E42" s="8">
        <v>0.81918814397095008</v>
      </c>
      <c r="F42" s="8">
        <v>0.11793875937729323</v>
      </c>
      <c r="G42" s="8">
        <v>6.2873096651756874E-2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85</v>
      </c>
      <c r="D43" s="53">
        <v>123695.22975766443</v>
      </c>
      <c r="E43" s="8">
        <v>0.85515401832779614</v>
      </c>
      <c r="F43" s="8">
        <v>9.4967816733441707E-2</v>
      </c>
      <c r="G43" s="8">
        <v>4.9878164938762251E-2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77</v>
      </c>
      <c r="D44" s="53">
        <v>100366.24243787266</v>
      </c>
      <c r="E44" s="8">
        <v>0.86419559724243622</v>
      </c>
      <c r="F44" s="8">
        <v>5.5638676926678794E-2</v>
      </c>
      <c r="G44" s="8">
        <v>8.0165725830884854E-2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63</v>
      </c>
      <c r="D45" s="53">
        <v>83502.751007841754</v>
      </c>
      <c r="E45" s="8">
        <v>0.69039978374775623</v>
      </c>
      <c r="F45" s="8">
        <v>0.18197959815137224</v>
      </c>
      <c r="G45" s="8">
        <v>0.12762061810087141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65</v>
      </c>
      <c r="D46" s="53">
        <v>92916.676958063021</v>
      </c>
      <c r="E46" s="8">
        <v>0.65618134988818999</v>
      </c>
      <c r="F46" s="8">
        <v>0.22791251904791227</v>
      </c>
      <c r="G46" s="8">
        <v>0.11590613106389797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53</v>
      </c>
      <c r="D47" s="53">
        <v>92926.057872842197</v>
      </c>
      <c r="E47" s="8">
        <v>0.73462155189269362</v>
      </c>
      <c r="F47" s="8">
        <v>0.20853938340347836</v>
      </c>
      <c r="G47" s="8">
        <v>5.6839064703827581E-2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44</v>
      </c>
      <c r="D48" s="53">
        <v>58490.972251181971</v>
      </c>
      <c r="E48" s="8">
        <v>0.94090371151000329</v>
      </c>
      <c r="F48" s="8">
        <v>5.9096288489996686E-2</v>
      </c>
      <c r="G48" s="54">
        <v>0</v>
      </c>
      <c r="H48" s="54">
        <v>0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611</v>
      </c>
      <c r="D49" s="53">
        <v>837363.83782098326</v>
      </c>
      <c r="E49" s="8">
        <v>0.77343011000753203</v>
      </c>
      <c r="F49" s="8">
        <v>0.14411078353615822</v>
      </c>
      <c r="G49" s="8">
        <v>8.2459106456308079E-2</v>
      </c>
      <c r="H49" s="54">
        <v>0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176</v>
      </c>
      <c r="D50" s="53">
        <v>208328.08052514691</v>
      </c>
      <c r="E50" s="14">
        <v>0.96754456936191213</v>
      </c>
      <c r="F50" s="13">
        <v>2.1000420294734208E-2</v>
      </c>
      <c r="G50" s="13">
        <v>1.1455010343353883E-2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479</v>
      </c>
      <c r="D51" s="53">
        <v>687526.7295470176</v>
      </c>
      <c r="E51" s="8">
        <v>0.72885904444128624</v>
      </c>
      <c r="F51" s="8">
        <v>0.17418200012691973</v>
      </c>
      <c r="G51" s="8">
        <v>9.6958955431794239E-2</v>
      </c>
      <c r="H51" s="54">
        <v>0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219</v>
      </c>
      <c r="D52" s="53">
        <v>260902.46353845616</v>
      </c>
      <c r="E52" s="14">
        <v>0.93563935638140805</v>
      </c>
      <c r="F52" s="13">
        <v>3.7717465052281456E-2</v>
      </c>
      <c r="G52" s="8">
        <v>2.6643178566310644E-2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436</v>
      </c>
      <c r="D53" s="53">
        <v>634952.34653370804</v>
      </c>
      <c r="E53" s="8">
        <v>0.72220563877448285</v>
      </c>
      <c r="F53" s="8">
        <v>0.1799964662179723</v>
      </c>
      <c r="G53" s="8">
        <v>9.7797895007544669E-2</v>
      </c>
      <c r="H53" s="54">
        <v>0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610</v>
      </c>
      <c r="D54" s="53">
        <v>818768.146688262</v>
      </c>
      <c r="E54" s="8">
        <v>0.79255818528877242</v>
      </c>
      <c r="F54" s="8">
        <v>0.13907889370754617</v>
      </c>
      <c r="G54" s="8">
        <v>6.8362921003680771E-2</v>
      </c>
      <c r="H54" s="54">
        <v>0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45</v>
      </c>
      <c r="D55" s="53">
        <v>77086.663383902604</v>
      </c>
      <c r="E55" s="8">
        <v>0.69733698686591727</v>
      </c>
      <c r="F55" s="8">
        <v>0.13305012370276129</v>
      </c>
      <c r="G55" s="8">
        <v>0.16961288943132152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61</v>
      </c>
      <c r="D56" s="53">
        <v>78883.033027801255</v>
      </c>
      <c r="E56" s="8">
        <v>0.84604394360709123</v>
      </c>
      <c r="F56" s="8">
        <v>9.6087203839914495E-2</v>
      </c>
      <c r="G56" s="8">
        <v>5.7868852552994419E-2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418</v>
      </c>
      <c r="D57" s="53">
        <v>608643.69651921629</v>
      </c>
      <c r="E57" s="8">
        <v>0.71367134049541259</v>
      </c>
      <c r="F57" s="8">
        <v>0.1843034462702674</v>
      </c>
      <c r="G57" s="8">
        <v>0.10202521323431984</v>
      </c>
      <c r="H57" s="54">
        <v>0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18</v>
      </c>
      <c r="D58" s="53">
        <v>26308.650014491748</v>
      </c>
      <c r="E58" s="8">
        <v>0.91964438416467498</v>
      </c>
      <c r="F58" s="8">
        <v>8.0355615835324745E-2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158</v>
      </c>
      <c r="D59" s="53">
        <v>182019.43051065528</v>
      </c>
      <c r="E59" s="14">
        <v>0.97446794674227188</v>
      </c>
      <c r="F59" s="13">
        <v>1.2421363313629611E-2</v>
      </c>
      <c r="G59" s="13">
        <v>1.3110689944098692E-2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153</v>
      </c>
      <c r="D60" s="53">
        <v>174487.97467024525</v>
      </c>
      <c r="E60" s="14">
        <v>0.97336590213439</v>
      </c>
      <c r="F60" s="13">
        <v>1.2957508852891484E-2</v>
      </c>
      <c r="G60" s="13">
        <v>1.3676589012718721E-2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502</v>
      </c>
      <c r="D61" s="53">
        <v>721366.83540192002</v>
      </c>
      <c r="E61" s="8">
        <v>0.7386479486678863</v>
      </c>
      <c r="F61" s="8">
        <v>0.16894154636181585</v>
      </c>
      <c r="G61" s="8">
        <v>9.2410504970296972E-2</v>
      </c>
      <c r="H61" s="54">
        <v>0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0</v>
      </c>
      <c r="D62" s="53">
        <v>0</v>
      </c>
      <c r="E62" s="54">
        <v>0</v>
      </c>
      <c r="F62" s="54">
        <v>0</v>
      </c>
      <c r="G62" s="54">
        <v>0</v>
      </c>
      <c r="H62" s="54">
        <v>0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655</v>
      </c>
      <c r="D63" s="53">
        <v>895854.81007216533</v>
      </c>
      <c r="E63" s="8">
        <v>0.78436457580282981</v>
      </c>
      <c r="F63" s="8">
        <v>0.13856012910556725</v>
      </c>
      <c r="G63" s="8">
        <v>7.7075295091601936E-2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23</v>
      </c>
      <c r="D64" s="53">
        <v>34428.714617784157</v>
      </c>
      <c r="E64" s="8">
        <v>0.90267250294581558</v>
      </c>
      <c r="F64" s="8">
        <v>5.6873705039269869E-2</v>
      </c>
      <c r="G64" s="8">
        <v>4.0453792014914648E-2</v>
      </c>
      <c r="H64" s="54">
        <v>0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632</v>
      </c>
      <c r="D65" s="53">
        <v>861426.09545438096</v>
      </c>
      <c r="E65" s="8">
        <v>0.77963614943854709</v>
      </c>
      <c r="F65" s="8">
        <v>0.14182489969606396</v>
      </c>
      <c r="G65" s="8">
        <v>7.8538950865387758E-2</v>
      </c>
      <c r="H65" s="54">
        <v>0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530</v>
      </c>
      <c r="D66" s="53">
        <v>698272.36493850104</v>
      </c>
      <c r="E66" s="8">
        <v>0.82612586033781599</v>
      </c>
      <c r="F66" s="8">
        <v>0.12347900704075217</v>
      </c>
      <c r="G66" s="8">
        <v>5.0395132621431721E-2</v>
      </c>
      <c r="H66" s="54">
        <v>0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125</v>
      </c>
      <c r="D67" s="53">
        <v>197582.44513366366</v>
      </c>
      <c r="E67" s="13">
        <v>0.6367768136644133</v>
      </c>
      <c r="F67" s="8">
        <v>0.19185803602741355</v>
      </c>
      <c r="G67" s="8">
        <v>0.17136515030817293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252</v>
      </c>
      <c r="D68" s="53">
        <v>335458.0658491716</v>
      </c>
      <c r="E68" s="8">
        <v>0.74031419349899141</v>
      </c>
      <c r="F68" s="8">
        <v>0.17022563449292336</v>
      </c>
      <c r="G68" s="8">
        <v>8.9460172008084898E-2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17</v>
      </c>
      <c r="D69" s="53">
        <v>22072.385513702047</v>
      </c>
      <c r="E69" s="8">
        <v>0.78169394608389775</v>
      </c>
      <c r="F69" s="8">
        <v>8.8150803201365063E-2</v>
      </c>
      <c r="G69" s="8">
        <v>0.13015525071473699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58</v>
      </c>
      <c r="D70" s="53">
        <v>80321.299380351833</v>
      </c>
      <c r="E70" s="8">
        <v>0.70253497214538041</v>
      </c>
      <c r="F70" s="8">
        <v>0.21797189289413466</v>
      </c>
      <c r="G70" s="8">
        <v>7.9493134960484754E-2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35</v>
      </c>
      <c r="D71" s="53">
        <v>53426.296850182975</v>
      </c>
      <c r="E71" s="8">
        <v>0.81868658373468906</v>
      </c>
      <c r="F71" s="8">
        <v>8.5320254420194808E-2</v>
      </c>
      <c r="G71" s="8">
        <v>9.5993161845116234E-2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155</v>
      </c>
      <c r="D72" s="53">
        <v>208969.58314376289</v>
      </c>
      <c r="E72" s="8">
        <v>0.86871950249781205</v>
      </c>
      <c r="F72" s="8">
        <v>8.7997664648804527E-2</v>
      </c>
      <c r="G72" s="8">
        <v>4.3282832853383732E-2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73</v>
      </c>
      <c r="D73" s="53">
        <v>107756.49893480286</v>
      </c>
      <c r="E73" s="8">
        <v>0.79614699093761787</v>
      </c>
      <c r="F73" s="8">
        <v>0.12575693613965272</v>
      </c>
      <c r="G73" s="8">
        <v>7.8096072922729604E-2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65</v>
      </c>
      <c r="D74" s="53">
        <v>87850.680400190264</v>
      </c>
      <c r="E74" s="8">
        <v>0.79207902776820527</v>
      </c>
      <c r="F74" s="8">
        <v>0.12605940120608922</v>
      </c>
      <c r="G74" s="8">
        <v>8.1861571025705723E-2</v>
      </c>
      <c r="H74" s="54">
        <v>0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62" display="Vissza" xr:uid="{2AFDB151-6C5B-49B5-9A0C-A88E1A06CB67}"/>
  </hyperlinks>
  <pageMargins left="0.75" right="0.75" top="1" bottom="1" header="0.5" footer="0.5"/>
  <pageSetup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3C521-2794-4523-97A8-F1DAD0C3EBE1}">
  <sheetPr codeName="Munka5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6" width="13.140625" style="1" customWidth="1"/>
    <col min="7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243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815</v>
      </c>
      <c r="D4" s="53">
        <v>1129183.2283882895</v>
      </c>
      <c r="E4" s="8">
        <v>6.1862971446468323E-2</v>
      </c>
      <c r="F4" s="8">
        <v>0.8904916947897904</v>
      </c>
      <c r="G4" s="8">
        <v>4.7645333763741714E-2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295</v>
      </c>
      <c r="D5" s="53">
        <v>401787.17142586579</v>
      </c>
      <c r="E5" s="8">
        <v>4.8201126231729917E-2</v>
      </c>
      <c r="F5" s="8">
        <v>0.92803966278281091</v>
      </c>
      <c r="G5" s="8">
        <v>2.3759210985459453E-2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246</v>
      </c>
      <c r="D6" s="53">
        <v>331512.29189899203</v>
      </c>
      <c r="E6" s="8">
        <v>5.4766377848467516E-2</v>
      </c>
      <c r="F6" s="8">
        <v>0.89192855551326833</v>
      </c>
      <c r="G6" s="8">
        <v>5.3305066638263898E-2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162</v>
      </c>
      <c r="D7" s="53">
        <v>218037.35946237639</v>
      </c>
      <c r="E7" s="8">
        <v>6.2711755395430835E-2</v>
      </c>
      <c r="F7" s="8">
        <v>0.89842250855188732</v>
      </c>
      <c r="G7" s="8">
        <v>3.8865736052681517E-2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112</v>
      </c>
      <c r="D8" s="53">
        <v>177846.40560105373</v>
      </c>
      <c r="E8" s="8">
        <v>0.10491526433242354</v>
      </c>
      <c r="F8" s="8">
        <v>0.79326261401685783</v>
      </c>
      <c r="G8" s="8">
        <v>0.10182212165071905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655</v>
      </c>
      <c r="D9" s="53">
        <v>877306.08470326825</v>
      </c>
      <c r="E9" s="8">
        <v>5.1470816137577022E-2</v>
      </c>
      <c r="F9" s="8">
        <v>0.90816637320584692</v>
      </c>
      <c r="G9" s="8">
        <v>4.0362810656575897E-2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160</v>
      </c>
      <c r="D10" s="53">
        <v>251877.14368502077</v>
      </c>
      <c r="E10" s="8">
        <v>9.8059590767643812E-2</v>
      </c>
      <c r="F10" s="8">
        <v>0.82892952724761959</v>
      </c>
      <c r="G10" s="8">
        <v>7.3010881984736153E-2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93</v>
      </c>
      <c r="D11" s="53">
        <v>134160.58768339088</v>
      </c>
      <c r="E11" s="8">
        <v>7.0329987728223381E-2</v>
      </c>
      <c r="F11" s="8">
        <v>0.89549757880028191</v>
      </c>
      <c r="G11" s="8">
        <v>3.4172433471494748E-2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198</v>
      </c>
      <c r="D12" s="53">
        <v>270293.20749815088</v>
      </c>
      <c r="E12" s="8">
        <v>3.4584381293290646E-2</v>
      </c>
      <c r="F12" s="8">
        <v>0.88199685997717625</v>
      </c>
      <c r="G12" s="8">
        <v>8.3418758729533221E-2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148</v>
      </c>
      <c r="D13" s="53">
        <v>239617.75211841564</v>
      </c>
      <c r="E13" s="8">
        <v>9.9311040497711917E-2</v>
      </c>
      <c r="F13" s="8">
        <v>0.82783686877515605</v>
      </c>
      <c r="G13" s="8">
        <v>7.2852090727131821E-2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82</v>
      </c>
      <c r="D14" s="53">
        <v>113031.0965591276</v>
      </c>
      <c r="E14" s="8">
        <v>0.10523145917882662</v>
      </c>
      <c r="F14" s="8">
        <v>0.89476854082117319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202</v>
      </c>
      <c r="D15" s="53">
        <v>267626.58374247514</v>
      </c>
      <c r="E15" s="8">
        <v>3.7107979124973503E-2</v>
      </c>
      <c r="F15" s="8">
        <v>0.94435293424667777</v>
      </c>
      <c r="G15" s="8">
        <v>1.853908662834881E-2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92</v>
      </c>
      <c r="D16" s="53">
        <v>104454.00078672823</v>
      </c>
      <c r="E16" s="8">
        <v>5.2166472793592059E-2</v>
      </c>
      <c r="F16" s="8">
        <v>0.90714587993460294</v>
      </c>
      <c r="G16" s="8">
        <v>4.0687647271804864E-2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130</v>
      </c>
      <c r="D17" s="53">
        <v>189057.70438453314</v>
      </c>
      <c r="E17" s="8">
        <v>0.11456079754757698</v>
      </c>
      <c r="F17" s="8">
        <v>0.82630683033660834</v>
      </c>
      <c r="G17" s="8">
        <v>5.913237211581502E-2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219</v>
      </c>
      <c r="D18" s="53">
        <v>307915.33616915822</v>
      </c>
      <c r="E18" s="8">
        <v>3.3430893409382628E-2</v>
      </c>
      <c r="F18" s="8">
        <v>0.91535666426696272</v>
      </c>
      <c r="G18" s="8">
        <v>5.1212442323654309E-2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327</v>
      </c>
      <c r="D19" s="53">
        <v>445863.61088847811</v>
      </c>
      <c r="E19" s="8">
        <v>5.4523786358196442E-2</v>
      </c>
      <c r="F19" s="8">
        <v>0.90215107504597614</v>
      </c>
      <c r="G19" s="8">
        <v>4.3325138595827498E-2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135</v>
      </c>
      <c r="D20" s="53">
        <v>176913.45780796357</v>
      </c>
      <c r="E20" s="8">
        <v>5.7418549184273762E-2</v>
      </c>
      <c r="F20" s="8">
        <v>0.89999180143235846</v>
      </c>
      <c r="G20" s="8">
        <v>4.2589649383367921E-2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</v>
      </c>
      <c r="D21" s="53">
        <v>9433.1191381552326</v>
      </c>
      <c r="E21" s="8">
        <v>0.36402140611697859</v>
      </c>
      <c r="F21" s="8">
        <v>0.63597859388302147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718</v>
      </c>
      <c r="D22" s="53">
        <v>996986.23349960032</v>
      </c>
      <c r="E22" s="8">
        <v>6.1274328831036555E-2</v>
      </c>
      <c r="F22" s="8">
        <v>0.90131092424904846</v>
      </c>
      <c r="G22" s="8">
        <v>3.7414746919913859E-2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97</v>
      </c>
      <c r="D23" s="53">
        <v>132196.99488868972</v>
      </c>
      <c r="E23" s="8">
        <v>6.6302320347937427E-2</v>
      </c>
      <c r="F23" s="8">
        <v>0.80889662648254557</v>
      </c>
      <c r="G23" s="8">
        <v>0.12480105316951715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215</v>
      </c>
      <c r="D24" s="53">
        <v>285220.7303865673</v>
      </c>
      <c r="E24" s="8">
        <v>8.1850812934814943E-2</v>
      </c>
      <c r="F24" s="8">
        <v>0.89415808343472325</v>
      </c>
      <c r="G24" s="8">
        <v>2.399110363046186E-2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192</v>
      </c>
      <c r="D25" s="53">
        <v>314526.17284739873</v>
      </c>
      <c r="E25" s="8">
        <v>4.6019114041228659E-2</v>
      </c>
      <c r="F25" s="8">
        <v>0.86644294670015309</v>
      </c>
      <c r="G25" s="8">
        <v>8.7537939258617983E-2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277</v>
      </c>
      <c r="D26" s="53">
        <v>351022.94611985917</v>
      </c>
      <c r="E26" s="8">
        <v>5.5198618517033483E-2</v>
      </c>
      <c r="F26" s="8">
        <v>0.91092924669820041</v>
      </c>
      <c r="G26" s="8">
        <v>3.3872134784766486E-2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131</v>
      </c>
      <c r="D27" s="53">
        <v>178413.37903446314</v>
      </c>
      <c r="E27" s="8">
        <v>7.0952546974390601E-2</v>
      </c>
      <c r="F27" s="8">
        <v>0.88681585481242264</v>
      </c>
      <c r="G27" s="8">
        <v>4.223159821318663E-2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178</v>
      </c>
      <c r="D28" s="53">
        <v>180655.76873040176</v>
      </c>
      <c r="E28" s="8">
        <v>4.3683984717512253E-2</v>
      </c>
      <c r="F28" s="8">
        <v>0.93556789006262486</v>
      </c>
      <c r="G28" s="8">
        <v>2.074812521986355E-2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231</v>
      </c>
      <c r="D29" s="53">
        <v>227650.24651056621</v>
      </c>
      <c r="E29" s="8">
        <v>4.6158042379337939E-2</v>
      </c>
      <c r="F29" s="8">
        <v>0.89840447135303292</v>
      </c>
      <c r="G29" s="8">
        <v>5.5437486267629572E-2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286</v>
      </c>
      <c r="D30" s="53">
        <v>358460.73059399071</v>
      </c>
      <c r="E30" s="8">
        <v>4.6944604914584034E-2</v>
      </c>
      <c r="F30" s="8">
        <v>0.92710157426923789</v>
      </c>
      <c r="G30" s="8">
        <v>2.5953820816177819E-2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120</v>
      </c>
      <c r="D31" s="53">
        <v>362416.48255333008</v>
      </c>
      <c r="E31" s="8">
        <v>9.5545265022380546E-2</v>
      </c>
      <c r="F31" s="8">
        <v>0.8268416526440735</v>
      </c>
      <c r="G31" s="8">
        <v>7.7613082333545955E-2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426</v>
      </c>
      <c r="D32" s="53">
        <v>620997.2436142693</v>
      </c>
      <c r="E32" s="8">
        <v>6.3085550528374473E-2</v>
      </c>
      <c r="F32" s="8">
        <v>0.86738731743196795</v>
      </c>
      <c r="G32" s="8">
        <v>6.9527132039657963E-2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389</v>
      </c>
      <c r="D33" s="53">
        <v>508185.98477401852</v>
      </c>
      <c r="E33" s="8">
        <v>6.0368994314647748E-2</v>
      </c>
      <c r="F33" s="8">
        <v>0.91872496978066076</v>
      </c>
      <c r="G33" s="8">
        <v>2.0906035904691204E-2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204</v>
      </c>
      <c r="D34" s="53">
        <v>265380.5857896104</v>
      </c>
      <c r="E34" s="8">
        <v>5.6448430586891411E-2</v>
      </c>
      <c r="F34" s="8">
        <v>0.85752276586830911</v>
      </c>
      <c r="G34" s="8">
        <v>8.6028803544799484E-2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178</v>
      </c>
      <c r="D35" s="53">
        <v>242315.65241229575</v>
      </c>
      <c r="E35" s="8">
        <v>8.0460683779238262E-2</v>
      </c>
      <c r="F35" s="8">
        <v>0.89526266542958821</v>
      </c>
      <c r="G35" s="8">
        <v>2.4276650791173537E-2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242</v>
      </c>
      <c r="D36" s="53">
        <v>329700.17692633951</v>
      </c>
      <c r="E36" s="8">
        <v>7.1270324198319343E-2</v>
      </c>
      <c r="F36" s="8">
        <v>0.90838500542925193</v>
      </c>
      <c r="G36" s="8">
        <v>2.0344670372428444E-2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191</v>
      </c>
      <c r="D37" s="53">
        <v>291786.81326004257</v>
      </c>
      <c r="E37" s="8">
        <v>4.0713254055405414E-2</v>
      </c>
      <c r="F37" s="8">
        <v>0.89629663540469606</v>
      </c>
      <c r="G37" s="8">
        <v>6.2990110539898614E-2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51</v>
      </c>
      <c r="D38" s="53">
        <v>61144.52322950463</v>
      </c>
      <c r="E38" s="8">
        <v>6.3251173888847601E-2</v>
      </c>
      <c r="F38" s="8">
        <v>0.81799583710606916</v>
      </c>
      <c r="G38" s="8">
        <v>0.11875298900508324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91</v>
      </c>
      <c r="D39" s="53">
        <v>120217.74585009644</v>
      </c>
      <c r="E39" s="8">
        <v>4.2427360683072887E-2</v>
      </c>
      <c r="F39" s="8">
        <v>0.86214694331618769</v>
      </c>
      <c r="G39" s="8">
        <v>9.542569600073908E-2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64</v>
      </c>
      <c r="D40" s="53">
        <v>86162.947148098843</v>
      </c>
      <c r="E40" s="8">
        <v>6.9778637340377356E-2</v>
      </c>
      <c r="F40" s="8">
        <v>0.88266707800550526</v>
      </c>
      <c r="G40" s="8">
        <v>4.7554284654117401E-2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92</v>
      </c>
      <c r="D41" s="53">
        <v>130468.29313120294</v>
      </c>
      <c r="E41" s="8">
        <v>0.11296445319535522</v>
      </c>
      <c r="F41" s="8">
        <v>0.87824161846564497</v>
      </c>
      <c r="G41" s="8">
        <v>8.7939283389996993E-3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84</v>
      </c>
      <c r="D42" s="53">
        <v>109702.72884300332</v>
      </c>
      <c r="E42" s="8">
        <v>4.3377259078194556E-2</v>
      </c>
      <c r="F42" s="8">
        <v>0.91345805664747015</v>
      </c>
      <c r="G42" s="8">
        <v>4.3164684274335577E-2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100</v>
      </c>
      <c r="D43" s="53">
        <v>145379.46635031945</v>
      </c>
      <c r="E43" s="8">
        <v>5.1138655954739341E-2</v>
      </c>
      <c r="F43" s="8">
        <v>0.93451178251064182</v>
      </c>
      <c r="G43" s="8">
        <v>1.43495615346184E-2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100</v>
      </c>
      <c r="D44" s="53">
        <v>131764.10007385226</v>
      </c>
      <c r="E44" s="8">
        <v>9.0888323717998779E-2</v>
      </c>
      <c r="F44" s="8">
        <v>0.87403755654495985</v>
      </c>
      <c r="G44" s="8">
        <v>3.5074119737041574E-2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81</v>
      </c>
      <c r="D45" s="53">
        <v>107657.60787592242</v>
      </c>
      <c r="E45" s="8">
        <v>5.0278545920133894E-2</v>
      </c>
      <c r="F45" s="8">
        <v>0.9381069917303313</v>
      </c>
      <c r="G45" s="8">
        <v>1.1614462349535141E-2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87</v>
      </c>
      <c r="D46" s="53">
        <v>127299.86650143276</v>
      </c>
      <c r="E46" s="8">
        <v>4.0564221559151507E-2</v>
      </c>
      <c r="F46" s="8">
        <v>0.87516634855839692</v>
      </c>
      <c r="G46" s="8">
        <v>8.4269429882451702E-2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65</v>
      </c>
      <c r="D47" s="53">
        <v>109385.94938485503</v>
      </c>
      <c r="E47" s="8">
        <v>4.9278838108722536E-2</v>
      </c>
      <c r="F47" s="8">
        <v>0.89219617536574736</v>
      </c>
      <c r="G47" s="8">
        <v>5.8524986525530197E-2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47</v>
      </c>
      <c r="D48" s="53">
        <v>62104.262857313988</v>
      </c>
      <c r="E48" s="8">
        <v>3.5171680703508942E-2</v>
      </c>
      <c r="F48" s="8">
        <v>0.88445964636733587</v>
      </c>
      <c r="G48" s="8">
        <v>8.0368672929155061E-2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768</v>
      </c>
      <c r="D49" s="53">
        <v>1067078.9655309753</v>
      </c>
      <c r="E49" s="8">
        <v>6.3416411247876947E-2</v>
      </c>
      <c r="F49" s="8">
        <v>0.89084276151764907</v>
      </c>
      <c r="G49" s="8">
        <v>4.5740827234474112E-2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179</v>
      </c>
      <c r="D50" s="53">
        <v>211697.37362624158</v>
      </c>
      <c r="E50" s="8">
        <v>2.3703338999657111E-2</v>
      </c>
      <c r="F50" s="14">
        <v>0.96610062602096358</v>
      </c>
      <c r="G50" s="8">
        <v>1.0196034979379542E-2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636</v>
      </c>
      <c r="D51" s="53">
        <v>917485.85476204776</v>
      </c>
      <c r="E51" s="8">
        <v>7.0667787265266721E-2</v>
      </c>
      <c r="F51" s="8">
        <v>0.87304596297686932</v>
      </c>
      <c r="G51" s="8">
        <v>5.6286249757863505E-2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237</v>
      </c>
      <c r="D52" s="53">
        <v>288176.69890981901</v>
      </c>
      <c r="E52" s="8">
        <v>5.0527130044958769E-2</v>
      </c>
      <c r="F52" s="8">
        <v>0.93850143275979703</v>
      </c>
      <c r="G52" s="8">
        <v>1.0971437195244118E-2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578</v>
      </c>
      <c r="D53" s="53">
        <v>841006.5294784701</v>
      </c>
      <c r="E53" s="8">
        <v>6.5747275836445018E-2</v>
      </c>
      <c r="F53" s="8">
        <v>0.87404082631400992</v>
      </c>
      <c r="G53" s="8">
        <v>6.0211897849544498E-2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764</v>
      </c>
      <c r="D54" s="53">
        <v>1044730.9174778429</v>
      </c>
      <c r="E54" s="8">
        <v>6.6863752806566271E-2</v>
      </c>
      <c r="F54" s="8">
        <v>0.88163943505077824</v>
      </c>
      <c r="G54" s="8">
        <v>5.1496812142654384E-2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51</v>
      </c>
      <c r="D55" s="53">
        <v>84452.310910447181</v>
      </c>
      <c r="E55" s="54">
        <v>0</v>
      </c>
      <c r="F55" s="14">
        <v>1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76</v>
      </c>
      <c r="D56" s="53">
        <v>102787.97529806945</v>
      </c>
      <c r="E56" s="8">
        <v>9.2839720810442991E-2</v>
      </c>
      <c r="F56" s="8">
        <v>0.89740000593019265</v>
      </c>
      <c r="G56" s="8">
        <v>9.7602732593639989E-3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560</v>
      </c>
      <c r="D57" s="53">
        <v>814697.87946397823</v>
      </c>
      <c r="E57" s="8">
        <v>6.7870421253891478E-2</v>
      </c>
      <c r="F57" s="8">
        <v>0.869973286800099</v>
      </c>
      <c r="G57" s="8">
        <v>6.2156291946009121E-2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18</v>
      </c>
      <c r="D58" s="53">
        <v>26308.650014491748</v>
      </c>
      <c r="E58" s="54">
        <v>0</v>
      </c>
      <c r="F58" s="8">
        <v>1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161</v>
      </c>
      <c r="D59" s="53">
        <v>185388.72361174994</v>
      </c>
      <c r="E59" s="8">
        <v>2.7067097257267258E-2</v>
      </c>
      <c r="F59" s="8">
        <v>0.96128994094611186</v>
      </c>
      <c r="G59" s="8">
        <v>1.1642961796621028E-2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156</v>
      </c>
      <c r="D60" s="53">
        <v>177857.26777133992</v>
      </c>
      <c r="E60" s="8">
        <v>2.8213267162358092E-2</v>
      </c>
      <c r="F60" s="8">
        <v>0.95965074394282224</v>
      </c>
      <c r="G60" s="8">
        <v>1.2135988894819611E-2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659</v>
      </c>
      <c r="D61" s="53">
        <v>951325.96061694983</v>
      </c>
      <c r="E61" s="8">
        <v>6.8154026997400738E-2</v>
      </c>
      <c r="F61" s="8">
        <v>0.877561910432759</v>
      </c>
      <c r="G61" s="8">
        <v>5.4284062569839843E-2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0</v>
      </c>
      <c r="D62" s="53">
        <v>0</v>
      </c>
      <c r="E62" s="54">
        <v>0</v>
      </c>
      <c r="F62" s="54">
        <v>0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6.1862971446468323E-2</v>
      </c>
      <c r="F63" s="8">
        <v>0.8904916947897904</v>
      </c>
      <c r="G63" s="8">
        <v>4.7645333763741714E-2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27</v>
      </c>
      <c r="D64" s="53">
        <v>41194.333445363744</v>
      </c>
      <c r="E64" s="8">
        <v>7.8089273470848944E-2</v>
      </c>
      <c r="F64" s="8">
        <v>0.84993379883771336</v>
      </c>
      <c r="G64" s="8">
        <v>7.1976927691437861E-2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788</v>
      </c>
      <c r="D65" s="53">
        <v>1087988.8949429258</v>
      </c>
      <c r="E65" s="8">
        <v>6.1248597807836112E-2</v>
      </c>
      <c r="F65" s="8">
        <v>0.89202733131830469</v>
      </c>
      <c r="G65" s="8">
        <v>4.6724070873859658E-2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613</v>
      </c>
      <c r="D66" s="53">
        <v>812423.21383033018</v>
      </c>
      <c r="E66" s="8">
        <v>3.0895294907497654E-2</v>
      </c>
      <c r="F66" s="8">
        <v>0.92648413285569509</v>
      </c>
      <c r="G66" s="8">
        <v>4.2620572236806972E-2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202</v>
      </c>
      <c r="D67" s="53">
        <v>316760.01455795876</v>
      </c>
      <c r="E67" s="14">
        <v>0.14128858750396878</v>
      </c>
      <c r="F67" s="8">
        <v>0.7981786159187142</v>
      </c>
      <c r="G67" s="8">
        <v>6.0532796577317284E-2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344</v>
      </c>
      <c r="D68" s="53">
        <v>471514.89687524555</v>
      </c>
      <c r="E68" s="8">
        <v>9.3591166761012923E-2</v>
      </c>
      <c r="F68" s="8">
        <v>0.87977378512638504</v>
      </c>
      <c r="G68" s="8">
        <v>2.6635048112602019E-2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23</v>
      </c>
      <c r="D69" s="53">
        <v>32901.296721515304</v>
      </c>
      <c r="E69" s="8">
        <v>2.7360528278333855E-2</v>
      </c>
      <c r="F69" s="8">
        <v>0.77804815969270469</v>
      </c>
      <c r="G69" s="8">
        <v>0.19459131202896157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61</v>
      </c>
      <c r="D70" s="53">
        <v>83756.898470610162</v>
      </c>
      <c r="E70" s="8">
        <v>8.3059999915963398E-2</v>
      </c>
      <c r="F70" s="8">
        <v>0.88698475829190249</v>
      </c>
      <c r="G70" s="8">
        <v>2.9955241792134067E-2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44</v>
      </c>
      <c r="D71" s="53">
        <v>66651.743475674637</v>
      </c>
      <c r="E71" s="8">
        <v>1.4639281234737223E-2</v>
      </c>
      <c r="F71" s="8">
        <v>0.92052113967390714</v>
      </c>
      <c r="G71" s="8">
        <v>6.4839579091355848E-2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164</v>
      </c>
      <c r="D72" s="53">
        <v>218313.66075365414</v>
      </c>
      <c r="E72" s="8">
        <v>3.2243391148271808E-2</v>
      </c>
      <c r="F72" s="8">
        <v>0.94693161699620076</v>
      </c>
      <c r="G72" s="8">
        <v>2.0824991855527487E-2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99</v>
      </c>
      <c r="D73" s="53">
        <v>145851.28494703159</v>
      </c>
      <c r="E73" s="8">
        <v>4.3057046185074957E-2</v>
      </c>
      <c r="F73" s="8">
        <v>0.81120121691114722</v>
      </c>
      <c r="G73" s="8">
        <v>0.14574173690377806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80</v>
      </c>
      <c r="D74" s="53">
        <v>110193.44714455659</v>
      </c>
      <c r="E74" s="8">
        <v>3.2425918589952411E-2</v>
      </c>
      <c r="F74" s="8">
        <v>0.94755878603205734</v>
      </c>
      <c r="G74" s="8">
        <v>2.0015295377990315E-2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63" display="Vissza" xr:uid="{BE915393-3ECE-459C-AD5D-6EF9E440C8AA}"/>
  </hyperlinks>
  <pageMargins left="0.75" right="0.75" top="1" bottom="1" header="0.5" footer="0.5"/>
  <pageSetup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82555-4D10-47A8-A66F-06032DFDF8CB}">
  <sheetPr codeName="Munka5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12.5703125" style="1" customWidth="1"/>
    <col min="5" max="6" width="13.5703125" style="1" customWidth="1"/>
    <col min="7" max="7" width="12.5703125" style="1" customWidth="1"/>
    <col min="8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244</v>
      </c>
      <c r="D1" s="65"/>
      <c r="E1" s="65"/>
      <c r="F1" s="65"/>
      <c r="G1" s="65"/>
      <c r="H1" s="65"/>
    </row>
    <row r="2" spans="1:44" ht="29.1" customHeight="1" x14ac:dyDescent="0.2">
      <c r="A2" s="67"/>
      <c r="B2" s="67"/>
      <c r="C2" s="66" t="s">
        <v>1</v>
      </c>
      <c r="D2" s="66"/>
      <c r="E2" s="4" t="s">
        <v>245</v>
      </c>
      <c r="F2" s="4" t="s">
        <v>246</v>
      </c>
      <c r="G2" s="4" t="s">
        <v>92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9.9050731159900491E-4</v>
      </c>
      <c r="F4" s="8">
        <v>1.9514801569337763E-2</v>
      </c>
      <c r="G4" s="8">
        <v>0.97857002678124483</v>
      </c>
      <c r="H4" s="8">
        <v>9.2466433781794751E-4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2.0946405325508659E-3</v>
      </c>
      <c r="F5" s="8">
        <v>2.815787824634803E-2</v>
      </c>
      <c r="G5" s="8">
        <v>0.9690721703305365</v>
      </c>
      <c r="H5" s="8">
        <v>6.7531089056502259E-4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54">
        <v>0</v>
      </c>
      <c r="F6" s="8">
        <v>1.4888632020439631E-2</v>
      </c>
      <c r="G6" s="8">
        <v>0.98421645805464819</v>
      </c>
      <c r="H6" s="8">
        <v>8.9490992491242133E-4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54">
        <v>0</v>
      </c>
      <c r="F7" s="8">
        <v>2.0122511360452764E-2</v>
      </c>
      <c r="G7" s="8">
        <v>0.97786361978120306</v>
      </c>
      <c r="H7" s="8">
        <v>2.0138688583438498E-3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1.6525721805196931E-3</v>
      </c>
      <c r="F8" s="8">
        <v>6.7392624085541135E-3</v>
      </c>
      <c r="G8" s="8">
        <v>0.99160816541092633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1.015801725101332E-3</v>
      </c>
      <c r="F9" s="8">
        <v>2.0660336923398512E-2</v>
      </c>
      <c r="G9" s="8">
        <v>0.97765419222973771</v>
      </c>
      <c r="H9" s="8">
        <v>6.6966912176241354E-4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9.2126031232217585E-4</v>
      </c>
      <c r="F10" s="8">
        <v>1.6378738112996758E-2</v>
      </c>
      <c r="G10" s="8">
        <v>0.98107725212252928</v>
      </c>
      <c r="H10" s="8">
        <v>1.6227494521522843E-3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2.9238559636522066E-3</v>
      </c>
      <c r="F11" s="8">
        <v>4.6017450647746302E-2</v>
      </c>
      <c r="G11" s="8">
        <v>0.94969113951183104</v>
      </c>
      <c r="H11" s="8">
        <v>1.367553876769609E-3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54">
        <v>0</v>
      </c>
      <c r="F12" s="8">
        <v>1.0989807444213193E-2</v>
      </c>
      <c r="G12" s="8">
        <v>0.98799279235803594</v>
      </c>
      <c r="H12" s="8">
        <v>1.0174001977508414E-3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9.4608566048707112E-4</v>
      </c>
      <c r="F13" s="8">
        <v>1.5855553787075399E-2</v>
      </c>
      <c r="G13" s="8">
        <v>0.98153188261269586</v>
      </c>
      <c r="H13" s="8">
        <v>1.6664779397417781E-3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54">
        <v>0</v>
      </c>
      <c r="F14" s="8">
        <v>2.5805884733592355E-2</v>
      </c>
      <c r="G14" s="8">
        <v>0.97419411526640753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8">
        <v>1.2857075098884777E-3</v>
      </c>
      <c r="F15" s="8">
        <v>1.073514665664236E-2</v>
      </c>
      <c r="G15" s="8">
        <v>0.98797914583346935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54">
        <v>0</v>
      </c>
      <c r="F16" s="8">
        <v>1.3353985965396503E-2</v>
      </c>
      <c r="G16" s="8">
        <v>0.9866460140346035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54">
        <v>0</v>
      </c>
      <c r="F17" s="54">
        <v>0</v>
      </c>
      <c r="G17" s="14">
        <v>1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1.1454492780963177E-3</v>
      </c>
      <c r="F18" s="8">
        <v>8.5085982460150582E-3</v>
      </c>
      <c r="G18" s="8">
        <v>0.98927888799608421</v>
      </c>
      <c r="H18" s="8">
        <v>1.0670644798044878E-3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6.5423016352136941E-4</v>
      </c>
      <c r="F19" s="8">
        <v>1.3414103766828786E-2</v>
      </c>
      <c r="G19" s="8">
        <v>0.98473339866745346</v>
      </c>
      <c r="H19" s="8">
        <v>1.1982674021969023E-3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1.907300351719574E-3</v>
      </c>
      <c r="F20" s="14">
        <v>4.830032496776604E-2</v>
      </c>
      <c r="G20" s="13">
        <v>0.94979237468051425</v>
      </c>
      <c r="H20" s="54">
        <v>0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54">
        <v>0</v>
      </c>
      <c r="F21" s="8">
        <v>1.9434321908677495E-2</v>
      </c>
      <c r="G21" s="8">
        <v>0.96495334785296083</v>
      </c>
      <c r="H21" s="8">
        <v>1.5612330238361614E-2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8.8164034556063072E-4</v>
      </c>
      <c r="F22" s="8">
        <v>1.8828537434883569E-2</v>
      </c>
      <c r="G22" s="8">
        <v>0.97972727984417152</v>
      </c>
      <c r="H22" s="8">
        <v>5.6254237538428059E-4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1.5274276462195107E-3</v>
      </c>
      <c r="F23" s="8">
        <v>2.2899383523971542E-2</v>
      </c>
      <c r="G23" s="8">
        <v>0.97286257736478998</v>
      </c>
      <c r="H23" s="8">
        <v>2.7106114650188823E-3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1.2900194159411883E-3</v>
      </c>
      <c r="F24" s="8">
        <v>6.7020290236954718E-3</v>
      </c>
      <c r="G24" s="8">
        <v>0.99200795156036337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1.1805846053098078E-3</v>
      </c>
      <c r="F25" s="8">
        <v>6.985758826767682E-3</v>
      </c>
      <c r="G25" s="8">
        <v>0.99072466876468002</v>
      </c>
      <c r="H25" s="8">
        <v>1.1089878032424119E-3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7.4531965453718556E-4</v>
      </c>
      <c r="F26" s="8">
        <v>1.3862787942770828E-2</v>
      </c>
      <c r="G26" s="8">
        <v>0.98318406065829256</v>
      </c>
      <c r="H26" s="8">
        <v>2.2078317444002792E-3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8.997941976826311E-4</v>
      </c>
      <c r="F27" s="14">
        <v>4.5143740503681612E-2</v>
      </c>
      <c r="G27" s="13">
        <v>0.95395646529863565</v>
      </c>
      <c r="H27" s="54">
        <v>0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8">
        <v>1.2290898401248213E-3</v>
      </c>
      <c r="F28" s="8">
        <v>1.4784843903702766E-2</v>
      </c>
      <c r="G28" s="8">
        <v>0.980402354079973</v>
      </c>
      <c r="H28" s="8">
        <v>3.5837121761998921E-3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2.1726668608362649E-3</v>
      </c>
      <c r="F29" s="8">
        <v>3.1085794701452962E-2</v>
      </c>
      <c r="G29" s="8">
        <v>0.96674153843771038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8.1544410824315686E-4</v>
      </c>
      <c r="F30" s="8">
        <v>1.1186702715701607E-2</v>
      </c>
      <c r="G30" s="8">
        <v>0.98720415683424367</v>
      </c>
      <c r="H30" s="8">
        <v>7.9369634181157426E-4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54">
        <v>0</v>
      </c>
      <c r="F31" s="8">
        <v>2.2708063945477384E-2</v>
      </c>
      <c r="G31" s="8">
        <v>0.9772919360545228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7.7071250380076044E-4</v>
      </c>
      <c r="F32" s="8">
        <v>2.207783885254179E-2</v>
      </c>
      <c r="G32" s="8">
        <v>0.97573739222731715</v>
      </c>
      <c r="H32" s="8">
        <v>1.4140564163384447E-3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8">
        <v>1.4057907404256373E-3</v>
      </c>
      <c r="F33" s="8">
        <v>1.4672162555969807E-2</v>
      </c>
      <c r="G33" s="8">
        <v>0.98392204670360561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1.7287054098620918E-3</v>
      </c>
      <c r="F34" s="8">
        <v>1.7370629882538104E-2</v>
      </c>
      <c r="G34" s="8">
        <v>0.98011500941975593</v>
      </c>
      <c r="H34" s="8">
        <v>7.8565528784364748E-4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1.2527102757085163E-3</v>
      </c>
      <c r="F35" s="8">
        <v>1.8166268328777754E-2</v>
      </c>
      <c r="G35" s="8">
        <v>0.97951608853483418</v>
      </c>
      <c r="H35" s="8">
        <v>1.0649328606792219E-3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54">
        <v>0</v>
      </c>
      <c r="F36" s="8">
        <v>8.1156801549156499E-3</v>
      </c>
      <c r="G36" s="8">
        <v>0.99188431984508429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9.396673357787126E-4</v>
      </c>
      <c r="F37" s="8">
        <v>3.2905743908282992E-2</v>
      </c>
      <c r="G37" s="8">
        <v>0.96436461769861959</v>
      </c>
      <c r="H37" s="8">
        <v>1.7899710573188352E-3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2.6923438086221612E-3</v>
      </c>
      <c r="F38" s="8">
        <v>2.7845351312283564E-2</v>
      </c>
      <c r="G38" s="8">
        <v>0.96946230487909357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54">
        <v>0</v>
      </c>
      <c r="F39" s="8">
        <v>1.4560362714237491E-2</v>
      </c>
      <c r="G39" s="8">
        <v>0.9833781175759394</v>
      </c>
      <c r="H39" s="8">
        <v>2.0615197098231637E-3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2.8696064722264301E-3</v>
      </c>
      <c r="F40" s="8">
        <v>8.9025056228998443E-3</v>
      </c>
      <c r="G40" s="8">
        <v>0.98822788790487393</v>
      </c>
      <c r="H40" s="54">
        <v>0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54">
        <v>0</v>
      </c>
      <c r="F41" s="8">
        <v>9.1060762809841399E-3</v>
      </c>
      <c r="G41" s="8">
        <v>0.99089392371901563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2.4666665731554612E-3</v>
      </c>
      <c r="F42" s="8">
        <v>2.7043172393584017E-2</v>
      </c>
      <c r="G42" s="8">
        <v>0.96839324018809025</v>
      </c>
      <c r="H42" s="8">
        <v>2.0969208451703295E-3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54">
        <v>0</v>
      </c>
      <c r="F43" s="8">
        <v>2.267911515006266E-3</v>
      </c>
      <c r="G43" s="8">
        <v>0.99773208848499384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54">
        <v>0</v>
      </c>
      <c r="F44" s="8">
        <v>1.0731594296752623E-2</v>
      </c>
      <c r="G44" s="8">
        <v>0.9892684057032477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54">
        <v>0</v>
      </c>
      <c r="F45" s="8">
        <v>2.2541033128885214E-2</v>
      </c>
      <c r="G45" s="8">
        <v>0.977458966871115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2.4396800626741029E-3</v>
      </c>
      <c r="F46" s="8">
        <v>2.0624840237337776E-2</v>
      </c>
      <c r="G46" s="8">
        <v>0.97693547969998817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54">
        <v>0</v>
      </c>
      <c r="F47" s="8">
        <v>4.5642299018980557E-2</v>
      </c>
      <c r="G47" s="8">
        <v>0.95027787095292571</v>
      </c>
      <c r="H47" s="8">
        <v>4.0798300280935167E-3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8">
        <v>7.0984306678906249E-4</v>
      </c>
      <c r="F48" s="8">
        <v>3.2229775981453289E-2</v>
      </c>
      <c r="G48" s="8">
        <v>0.96639380178981127</v>
      </c>
      <c r="H48" s="8">
        <v>6.6657916194559099E-4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1.1260525380107848E-3</v>
      </c>
      <c r="F49" s="8">
        <v>1.3374175831002991E-2</v>
      </c>
      <c r="G49" s="8">
        <v>0.98445046650174595</v>
      </c>
      <c r="H49" s="8">
        <v>1.0493051292405657E-3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8">
        <v>2.0683466520712672E-3</v>
      </c>
      <c r="F50" s="8">
        <v>2.2613489589487151E-2</v>
      </c>
      <c r="G50" s="8">
        <v>0.97337555053315716</v>
      </c>
      <c r="H50" s="8">
        <v>1.9426132252845078E-3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6.5898775702708347E-4</v>
      </c>
      <c r="F51" s="8">
        <v>1.8561713633479745E-2</v>
      </c>
      <c r="G51" s="8">
        <v>0.98016773284683234</v>
      </c>
      <c r="H51" s="8">
        <v>6.1156576266106712E-4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8">
        <v>2.3269697988274919E-3</v>
      </c>
      <c r="F52" s="8">
        <v>1.457567062659554E-2</v>
      </c>
      <c r="G52" s="8">
        <v>0.98309735957457678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6.3720509254490854E-4</v>
      </c>
      <c r="F53" s="8">
        <v>2.0820491731946316E-2</v>
      </c>
      <c r="G53" s="8">
        <v>0.97737319803553324</v>
      </c>
      <c r="H53" s="8">
        <v>1.1691051399752462E-3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1.053367500868852E-3</v>
      </c>
      <c r="F54" s="8">
        <v>1.9647797449650447E-2</v>
      </c>
      <c r="G54" s="8">
        <v>0.97857058547051878</v>
      </c>
      <c r="H54" s="8">
        <v>7.2824957896198939E-4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54">
        <v>0</v>
      </c>
      <c r="F55" s="8">
        <v>1.741914462982817E-2</v>
      </c>
      <c r="G55" s="8">
        <v>0.97856122334274653</v>
      </c>
      <c r="H55" s="8">
        <v>4.0196320274254226E-3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54">
        <v>0</v>
      </c>
      <c r="F56" s="54">
        <v>0</v>
      </c>
      <c r="G56" s="8">
        <v>1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7.0798103276268687E-4</v>
      </c>
      <c r="F57" s="8">
        <v>1.9941707638638492E-2</v>
      </c>
      <c r="G57" s="8">
        <v>0.9786932779381694</v>
      </c>
      <c r="H57" s="8">
        <v>6.570333904295703E-4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54">
        <v>0</v>
      </c>
      <c r="F58" s="8">
        <v>2.8732300431062886E-2</v>
      </c>
      <c r="G58" s="8">
        <v>0.96548834516127513</v>
      </c>
      <c r="H58" s="8">
        <v>5.7793544076623522E-3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8">
        <v>3.1155889261243763E-3</v>
      </c>
      <c r="F59" s="8">
        <v>1.9515422167464054E-2</v>
      </c>
      <c r="G59" s="8">
        <v>0.97736898890641133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8">
        <v>3.1668537725411672E-3</v>
      </c>
      <c r="F60" s="8">
        <v>1.9836534850778922E-2</v>
      </c>
      <c r="G60" s="8">
        <v>0.97699661137667992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5.9545748119021612E-4</v>
      </c>
      <c r="F61" s="8">
        <v>1.9456400629712035E-2</v>
      </c>
      <c r="G61" s="8">
        <v>0.97885563272675635</v>
      </c>
      <c r="H61" s="8">
        <v>1.0925091623418437E-3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6.6488440738342628E-4</v>
      </c>
      <c r="F62" s="8">
        <v>2.4319836909575499E-2</v>
      </c>
      <c r="G62" s="8">
        <v>0.97372816383127736</v>
      </c>
      <c r="H62" s="8">
        <v>1.2871148517645834E-3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1.821219024009995E-3</v>
      </c>
      <c r="F63" s="8">
        <v>7.2564527738193498E-3</v>
      </c>
      <c r="G63" s="8">
        <v>0.9909223282021703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54">
        <v>0</v>
      </c>
      <c r="F64" s="8">
        <v>3.9892198336138412E-2</v>
      </c>
      <c r="G64" s="8">
        <v>0.95506585650888409</v>
      </c>
      <c r="H64" s="8">
        <v>5.041945154977228E-3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1.1433583353989392E-3</v>
      </c>
      <c r="F65" s="8">
        <v>1.6370245318506296E-2</v>
      </c>
      <c r="G65" s="8">
        <v>0.98219709388880605</v>
      </c>
      <c r="H65" s="8">
        <v>2.8930245728959987E-4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1.044580636278941E-3</v>
      </c>
      <c r="F66" s="8">
        <v>1.9799153355266174E-2</v>
      </c>
      <c r="G66" s="8">
        <v>0.97783857291010834</v>
      </c>
      <c r="H66" s="8">
        <v>1.3176930983468207E-3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8">
        <v>8.6329098551765876E-4</v>
      </c>
      <c r="F67" s="8">
        <v>1.8845817560409109E-2</v>
      </c>
      <c r="G67" s="8">
        <v>0.98029089145407367</v>
      </c>
      <c r="H67" s="54">
        <v>0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1.5168737915437316E-3</v>
      </c>
      <c r="F68" s="8">
        <v>9.0009591956936585E-3</v>
      </c>
      <c r="G68" s="8">
        <v>0.98870419319396119</v>
      </c>
      <c r="H68" s="8">
        <v>7.7797381880157944E-4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54">
        <v>0</v>
      </c>
      <c r="F69" s="8">
        <v>3.0267018906216603E-3</v>
      </c>
      <c r="G69" s="8">
        <v>0.99292971005743869</v>
      </c>
      <c r="H69" s="8">
        <v>4.0435880519396217E-3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54">
        <v>0</v>
      </c>
      <c r="F70" s="14">
        <v>0.15404816504696509</v>
      </c>
      <c r="G70" s="13">
        <v>0.84595183495303561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54">
        <v>0</v>
      </c>
      <c r="F71" s="54">
        <v>0</v>
      </c>
      <c r="G71" s="14">
        <v>1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54">
        <v>0</v>
      </c>
      <c r="F72" s="8">
        <v>2.6947373687983972E-3</v>
      </c>
      <c r="G72" s="8">
        <v>0.99730526263120167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54">
        <v>0</v>
      </c>
      <c r="F73" s="54">
        <v>0</v>
      </c>
      <c r="G73" s="14">
        <v>1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3.8667363871329997E-3</v>
      </c>
      <c r="F74" s="8">
        <v>5.1326842007287073E-3</v>
      </c>
      <c r="G74" s="8">
        <v>0.98915233238205791</v>
      </c>
      <c r="H74" s="8">
        <v>1.8482470300802652E-3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64" display="Vissza" xr:uid="{904A51D6-E90E-4CD6-AF1C-3C735BC3B379}"/>
  </hyperlinks>
  <pageMargins left="0.75" right="0.75" top="1" bottom="1" header="0.5" footer="0.5"/>
  <pageSetup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7343-908A-4A45-BF4C-66659080CDAF}">
  <sheetPr codeName="Munka5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6" width="11.85546875" style="1" customWidth="1"/>
    <col min="7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247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4.7779430051092871E-2</v>
      </c>
      <c r="F4" s="8">
        <v>0.94609962493719779</v>
      </c>
      <c r="G4" s="8">
        <v>6.1209450117075933E-3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3.7522217621587001E-2</v>
      </c>
      <c r="F5" s="8">
        <v>0.95552807163880582</v>
      </c>
      <c r="G5" s="8">
        <v>6.9497107396076221E-3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6.0390356332462189E-2</v>
      </c>
      <c r="F6" s="8">
        <v>0.9357126697218705</v>
      </c>
      <c r="G6" s="8">
        <v>3.8969739456674534E-3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5.2222835468948424E-2</v>
      </c>
      <c r="F7" s="8">
        <v>0.93730585386666432</v>
      </c>
      <c r="G7" s="8">
        <v>1.0471310664387279E-2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4.2105117090246308E-2</v>
      </c>
      <c r="F8" s="8">
        <v>0.95585990007273736</v>
      </c>
      <c r="G8" s="8">
        <v>2.0349828370158623E-3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5.4404133011825534E-2</v>
      </c>
      <c r="F9" s="8">
        <v>0.94007856665470857</v>
      </c>
      <c r="G9" s="8">
        <v>5.5173003334667804E-3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2.9643377950543139E-2</v>
      </c>
      <c r="F10" s="8">
        <v>0.96258311519464745</v>
      </c>
      <c r="G10" s="8">
        <v>7.773506854810092E-3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4.0475250251078149E-2</v>
      </c>
      <c r="F11" s="8">
        <v>0.95394964871038335</v>
      </c>
      <c r="G11" s="8">
        <v>5.5751010385379132E-3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7.3966060518297322E-2</v>
      </c>
      <c r="F12" s="8">
        <v>0.92603393948170276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2.7002657525458839E-2</v>
      </c>
      <c r="F13" s="8">
        <v>0.9661793746987748</v>
      </c>
      <c r="G13" s="8">
        <v>6.8179677757664037E-3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4.2996282833279255E-2</v>
      </c>
      <c r="F14" s="8">
        <v>0.93349832082871786</v>
      </c>
      <c r="G14" s="8">
        <v>2.3505396338003349E-2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8">
        <v>3.4641415454383699E-2</v>
      </c>
      <c r="F15" s="8">
        <v>0.95706788672501619</v>
      </c>
      <c r="G15" s="8">
        <v>8.2906978206010312E-3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8.8970047588478457E-2</v>
      </c>
      <c r="F16" s="8">
        <v>0.90675648653960028</v>
      </c>
      <c r="G16" s="8">
        <v>4.2734658719214167E-3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3.2492609847172935E-2</v>
      </c>
      <c r="F17" s="8">
        <v>0.96558478218379951</v>
      </c>
      <c r="G17" s="8">
        <v>1.9226079690275804E-3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8.0389678737376111E-2</v>
      </c>
      <c r="F18" s="8">
        <v>0.91852333799806518</v>
      </c>
      <c r="G18" s="8">
        <v>1.0869832645591831E-3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4.6398346576961159E-2</v>
      </c>
      <c r="F19" s="8">
        <v>0.94268468222884505</v>
      </c>
      <c r="G19" s="8">
        <v>1.0916971194193791E-2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2.9541842664597383E-2</v>
      </c>
      <c r="F20" s="8">
        <v>0.96493289629278289</v>
      </c>
      <c r="G20" s="8">
        <v>5.5252610426196822E-3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2.0334979064419185E-2</v>
      </c>
      <c r="F21" s="8">
        <v>0.97966502093558094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4.2629594681408471E-2</v>
      </c>
      <c r="F22" s="8">
        <v>0.95000836610771666</v>
      </c>
      <c r="G22" s="8">
        <v>7.3620392108746536E-3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7.3177872118053849E-2</v>
      </c>
      <c r="F23" s="8">
        <v>0.92682212788194607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7.7128607214874315E-2</v>
      </c>
      <c r="F24" s="8">
        <v>0.92135079560126021</v>
      </c>
      <c r="G24" s="8">
        <v>1.5205971838643014E-3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4.3753420771267926E-2</v>
      </c>
      <c r="F25" s="8">
        <v>0.95624657922873202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5.0144316324582452E-2</v>
      </c>
      <c r="F26" s="8">
        <v>0.93300589435086256</v>
      </c>
      <c r="G26" s="8">
        <v>1.6849789324555831E-2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2.6894934762316244E-2</v>
      </c>
      <c r="F27" s="8">
        <v>0.97094678487108455</v>
      </c>
      <c r="G27" s="8">
        <v>2.1582803665997595E-3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8">
        <v>3.0485815535240535E-2</v>
      </c>
      <c r="F28" s="8">
        <v>0.95777910066926775</v>
      </c>
      <c r="G28" s="8">
        <v>1.1735083795492313E-2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4.6043435230598992E-2</v>
      </c>
      <c r="F29" s="8">
        <v>0.9492119181493337</v>
      </c>
      <c r="G29" s="8">
        <v>4.7446466200669985E-3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5.3604193993290548E-2</v>
      </c>
      <c r="F30" s="8">
        <v>0.94455788776128569</v>
      </c>
      <c r="G30" s="8">
        <v>1.8379182454250158E-3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5.4621691161271142E-2</v>
      </c>
      <c r="F31" s="8">
        <v>0.9369402149029965</v>
      </c>
      <c r="G31" s="8">
        <v>8.438093935732768E-3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5.1569858823537019E-2</v>
      </c>
      <c r="F32" s="8">
        <v>0.94496579379830936</v>
      </c>
      <c r="G32" s="8">
        <v>3.4643473781511155E-3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8">
        <v>4.0617740140798511E-2</v>
      </c>
      <c r="F33" s="8">
        <v>0.94824190158051469</v>
      </c>
      <c r="G33" s="8">
        <v>1.1140358278688639E-2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3.3208722204375596E-2</v>
      </c>
      <c r="F34" s="8">
        <v>0.9601108573426177</v>
      </c>
      <c r="G34" s="8">
        <v>6.6804204530068198E-3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4.7542361823874189E-2</v>
      </c>
      <c r="F35" s="8">
        <v>0.94761105560529169</v>
      </c>
      <c r="G35" s="8">
        <v>4.8465825708338406E-3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5.4659147934170038E-2</v>
      </c>
      <c r="F36" s="8">
        <v>0.9369371709245482</v>
      </c>
      <c r="G36" s="8">
        <v>8.4036811412817568E-3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5.6476170225175329E-2</v>
      </c>
      <c r="F37" s="8">
        <v>0.93906679619003286</v>
      </c>
      <c r="G37" s="8">
        <v>4.4570335847919839E-3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3.4866072777383829E-2</v>
      </c>
      <c r="F38" s="8">
        <v>0.95969147571389823</v>
      </c>
      <c r="G38" s="8">
        <v>5.4424515087174198E-3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3.9183695021119555E-2</v>
      </c>
      <c r="F39" s="8">
        <v>0.95045982641923099</v>
      </c>
      <c r="G39" s="8">
        <v>1.0356478559649517E-2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2.3060509243826865E-2</v>
      </c>
      <c r="F40" s="8">
        <v>0.97076210686751796</v>
      </c>
      <c r="G40" s="8">
        <v>6.1773838886554364E-3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5.4992314657190192E-2</v>
      </c>
      <c r="F41" s="8">
        <v>0.94252869396117556</v>
      </c>
      <c r="G41" s="8">
        <v>2.4789913816342627E-3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4.0908666645266434E-2</v>
      </c>
      <c r="F42" s="8">
        <v>0.954248130109972</v>
      </c>
      <c r="G42" s="8">
        <v>4.8432032447614506E-3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5.3422164055618448E-2</v>
      </c>
      <c r="F43" s="8">
        <v>0.94156103798122004</v>
      </c>
      <c r="G43" s="8">
        <v>5.0167979631614923E-3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5.241856127693488E-2</v>
      </c>
      <c r="F44" s="8">
        <v>0.93008055357691333</v>
      </c>
      <c r="G44" s="8">
        <v>1.750088514615215E-2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7.4924188274795675E-2</v>
      </c>
      <c r="F45" s="8">
        <v>0.9222019642201873</v>
      </c>
      <c r="G45" s="8">
        <v>2.8738475050170799E-3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4.3797727662890196E-2</v>
      </c>
      <c r="F46" s="8">
        <v>0.95419124042055581</v>
      </c>
      <c r="G46" s="8">
        <v>2.0110319165537421E-3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5.4850663553569615E-2</v>
      </c>
      <c r="F47" s="8">
        <v>0.93905870271705216</v>
      </c>
      <c r="G47" s="8">
        <v>6.0906337293781653E-3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8">
        <v>2.9350522220633855E-2</v>
      </c>
      <c r="F48" s="8">
        <v>0.96282719980978337</v>
      </c>
      <c r="G48" s="8">
        <v>7.8222779695820109E-3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5.6679567958195835E-2</v>
      </c>
      <c r="F49" s="8">
        <v>0.93802113626130856</v>
      </c>
      <c r="G49" s="8">
        <v>5.2992957804951267E-3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8">
        <v>3.713539991966322E-2</v>
      </c>
      <c r="F50" s="8">
        <v>0.94768698603669921</v>
      </c>
      <c r="G50" s="8">
        <v>1.5177614043637383E-2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5.1053298424161876E-2</v>
      </c>
      <c r="F51" s="8">
        <v>0.94561138775296483</v>
      </c>
      <c r="G51" s="8">
        <v>3.3353138228746373E-3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8">
        <v>3.2889693007021423E-2</v>
      </c>
      <c r="F52" s="8">
        <v>0.95600391083984126</v>
      </c>
      <c r="G52" s="8">
        <v>1.1106396153137079E-2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5.1715625184943353E-2</v>
      </c>
      <c r="F53" s="8">
        <v>0.94348136500024793</v>
      </c>
      <c r="G53" s="8">
        <v>4.8030098148091893E-3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3.8097449569450333E-2</v>
      </c>
      <c r="F54" s="8">
        <v>0.95539315421061732</v>
      </c>
      <c r="G54" s="8">
        <v>6.5093962199325294E-3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0.20034137059278712</v>
      </c>
      <c r="F55" s="13">
        <v>0.79965862940721311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2.1142153724929679E-2</v>
      </c>
      <c r="F56" s="8">
        <v>0.97885784627507055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5.3277080192776376E-2</v>
      </c>
      <c r="F57" s="8">
        <v>0.94313963787258037</v>
      </c>
      <c r="G57" s="8">
        <v>3.583281934643595E-3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3.7657640512334639E-2</v>
      </c>
      <c r="F58" s="8">
        <v>0.9465579792471297</v>
      </c>
      <c r="G58" s="8">
        <v>1.5784380240535786E-2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8">
        <v>3.6870979820970248E-2</v>
      </c>
      <c r="F59" s="8">
        <v>0.94825862311530318</v>
      </c>
      <c r="G59" s="8">
        <v>1.487039706372636E-2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8">
        <v>3.7477666120921224E-2</v>
      </c>
      <c r="F60" s="8">
        <v>0.94740725478582111</v>
      </c>
      <c r="G60" s="8">
        <v>1.5115079093257426E-2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4.9649403498134938E-2</v>
      </c>
      <c r="F61" s="8">
        <v>0.94586226431507159</v>
      </c>
      <c r="G61" s="8">
        <v>4.4883321867936919E-3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3.6338467202045463E-2</v>
      </c>
      <c r="F62" s="8">
        <v>0.95911211950685382</v>
      </c>
      <c r="G62" s="8">
        <v>4.5494132911014533E-3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7.6967001677413285E-2</v>
      </c>
      <c r="F63" s="13">
        <v>0.91290284575873371</v>
      </c>
      <c r="G63" s="8">
        <v>1.013015256385392E-2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3.3785278733752491E-2</v>
      </c>
      <c r="F64" s="8">
        <v>0.95929554338031564</v>
      </c>
      <c r="G64" s="8">
        <v>6.9191778859316166E-3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4.9938950057677796E-2</v>
      </c>
      <c r="F65" s="8">
        <v>0.94406328495223291</v>
      </c>
      <c r="G65" s="8">
        <v>5.9977649900892459E-3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4.1305825298801606E-2</v>
      </c>
      <c r="F66" s="8">
        <v>0.95035775580706305</v>
      </c>
      <c r="G66" s="8">
        <v>8.3364188941348269E-3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8">
        <v>6.300964232237205E-2</v>
      </c>
      <c r="F67" s="8">
        <v>0.93608167674474119</v>
      </c>
      <c r="G67" s="8">
        <v>9.0868093288825735E-4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6.5429265171639953E-2</v>
      </c>
      <c r="F68" s="8">
        <v>0.92914315147203719</v>
      </c>
      <c r="G68" s="8">
        <v>5.4275833563234115E-3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4.7383006540542956E-2</v>
      </c>
      <c r="F69" s="8">
        <v>0.95261699345945705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6.6926835664615394E-2</v>
      </c>
      <c r="F70" s="8">
        <v>0.93307316433538479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1.660772993779961E-2</v>
      </c>
      <c r="F71" s="8">
        <v>0.97135448665136626</v>
      </c>
      <c r="G71" s="8">
        <v>1.2037783410833877E-2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13">
        <v>5.7722412050395825E-3</v>
      </c>
      <c r="F72" s="14">
        <v>0.98979408079097608</v>
      </c>
      <c r="G72" s="8">
        <v>4.4336780039844065E-3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2.8012225688795068E-2</v>
      </c>
      <c r="F73" s="8">
        <v>0.95205601656756433</v>
      </c>
      <c r="G73" s="8">
        <v>1.9931757743640366E-2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6.8490324981640233E-2</v>
      </c>
      <c r="F74" s="8">
        <v>0.93150967501835968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65" display="Vissza" xr:uid="{9C9E0E90-0B72-48B1-AEA5-0103B3A8D10D}"/>
  </hyperlinks>
  <pageMargins left="0.75" right="0.75" top="1" bottom="1" header="0.5" footer="0.5"/>
  <pageSetup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5C9FF-5CE4-4DE6-856D-538E0481C560}">
  <sheetPr codeName="Munka5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10.85546875" style="1" customWidth="1"/>
    <col min="5" max="5" width="11.140625" style="1" customWidth="1"/>
    <col min="6" max="8" width="10.85546875" style="1" customWidth="1"/>
    <col min="9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248</v>
      </c>
      <c r="D1" s="65"/>
      <c r="E1" s="65"/>
      <c r="F1" s="65"/>
      <c r="G1" s="65"/>
      <c r="H1" s="65"/>
      <c r="I1" s="65"/>
      <c r="J1" s="65"/>
    </row>
    <row r="2" spans="1:44" ht="29.1" customHeight="1" x14ac:dyDescent="0.2">
      <c r="A2" s="67"/>
      <c r="B2" s="67"/>
      <c r="C2" s="66" t="s">
        <v>1</v>
      </c>
      <c r="D2" s="66"/>
      <c r="E2" s="4" t="s">
        <v>249</v>
      </c>
      <c r="F2" s="4" t="s">
        <v>250</v>
      </c>
      <c r="G2" s="4" t="s">
        <v>251</v>
      </c>
      <c r="H2" s="4" t="s">
        <v>252</v>
      </c>
      <c r="I2" s="4" t="s">
        <v>253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0.65407640455833505</v>
      </c>
      <c r="F4" s="8">
        <v>0.32845399976073403</v>
      </c>
      <c r="G4" s="8">
        <v>1.7166077156984611E-2</v>
      </c>
      <c r="H4" s="8">
        <v>3.0351852394566693E-4</v>
      </c>
      <c r="I4" s="54">
        <v>0</v>
      </c>
      <c r="J4" s="54">
        <v>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4">
        <v>0.78836598851038953</v>
      </c>
      <c r="F5" s="13">
        <v>0.21093304981213751</v>
      </c>
      <c r="G5" s="13">
        <v>7.0096167747699643E-4</v>
      </c>
      <c r="H5" s="54">
        <v>0</v>
      </c>
      <c r="I5" s="54">
        <v>0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0.63567304550588744</v>
      </c>
      <c r="F6" s="8">
        <v>0.35463551104796609</v>
      </c>
      <c r="G6" s="8">
        <v>9.6914434461449726E-3</v>
      </c>
      <c r="H6" s="54">
        <v>0</v>
      </c>
      <c r="I6" s="54">
        <v>0</v>
      </c>
      <c r="J6" s="54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3">
        <v>0.55401299464377585</v>
      </c>
      <c r="F7" s="14">
        <v>0.42365565384727377</v>
      </c>
      <c r="G7" s="8">
        <v>2.0923482041439519E-2</v>
      </c>
      <c r="H7" s="8">
        <v>1.4078694675104225E-3</v>
      </c>
      <c r="I7" s="54">
        <v>0</v>
      </c>
      <c r="J7" s="54">
        <v>0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3">
        <v>0.51345421895174903</v>
      </c>
      <c r="F8" s="14">
        <v>0.42156377967788111</v>
      </c>
      <c r="G8" s="14">
        <v>6.4982001370368109E-2</v>
      </c>
      <c r="H8" s="54">
        <v>0</v>
      </c>
      <c r="I8" s="54">
        <v>0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0.69162393741711692</v>
      </c>
      <c r="F9" s="8">
        <v>0.29880231541864138</v>
      </c>
      <c r="G9" s="8">
        <v>9.1593599654006732E-3</v>
      </c>
      <c r="H9" s="8">
        <v>4.1438719884096686E-4</v>
      </c>
      <c r="I9" s="54">
        <v>0</v>
      </c>
      <c r="J9" s="54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3">
        <v>0.5512847750754255</v>
      </c>
      <c r="F10" s="14">
        <v>0.4096296381681937</v>
      </c>
      <c r="G10" s="8">
        <v>3.9085586756381588E-2</v>
      </c>
      <c r="H10" s="54">
        <v>0</v>
      </c>
      <c r="I10" s="54">
        <v>0</v>
      </c>
      <c r="J10" s="54">
        <v>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14">
        <v>0.76116948086082747</v>
      </c>
      <c r="F11" s="13">
        <v>0.23741102054542165</v>
      </c>
      <c r="G11" s="13">
        <v>1.4194985937492374E-3</v>
      </c>
      <c r="H11" s="54">
        <v>0</v>
      </c>
      <c r="I11" s="54">
        <v>0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3">
        <v>0.54558657068350291</v>
      </c>
      <c r="F12" s="14">
        <v>0.43296031436724497</v>
      </c>
      <c r="G12" s="8">
        <v>2.0221004691442571E-2</v>
      </c>
      <c r="H12" s="8">
        <v>1.2321102578076355E-3</v>
      </c>
      <c r="I12" s="54">
        <v>0</v>
      </c>
      <c r="J12" s="54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3">
        <v>0.54842424359021336</v>
      </c>
      <c r="F13" s="14">
        <v>0.41143692413042099</v>
      </c>
      <c r="G13" s="14">
        <v>4.0138832279365835E-2</v>
      </c>
      <c r="H13" s="54">
        <v>0</v>
      </c>
      <c r="I13" s="54">
        <v>0</v>
      </c>
      <c r="J13" s="54">
        <v>0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4">
        <v>0.7911221801526136</v>
      </c>
      <c r="F14" s="13">
        <v>0.20887781984738749</v>
      </c>
      <c r="G14" s="54">
        <v>0</v>
      </c>
      <c r="H14" s="54">
        <v>0</v>
      </c>
      <c r="I14" s="54">
        <v>0</v>
      </c>
      <c r="J14" s="54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4">
        <v>0.81489727617539998</v>
      </c>
      <c r="F15" s="13">
        <v>0.18510272382460122</v>
      </c>
      <c r="G15" s="54">
        <v>0</v>
      </c>
      <c r="H15" s="54">
        <v>0</v>
      </c>
      <c r="I15" s="54">
        <v>0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0.61721168010387606</v>
      </c>
      <c r="F16" s="8">
        <v>0.36197067236778691</v>
      </c>
      <c r="G16" s="8">
        <v>2.0817647528337358E-2</v>
      </c>
      <c r="H16" s="54">
        <v>0</v>
      </c>
      <c r="I16" s="54">
        <v>0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0.68688578042293646</v>
      </c>
      <c r="F17" s="8">
        <v>0.30298691339840056</v>
      </c>
      <c r="G17" s="8">
        <v>1.0127306178662442E-2</v>
      </c>
      <c r="H17" s="54">
        <v>0</v>
      </c>
      <c r="I17" s="54">
        <v>0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13">
        <v>0.54528143618219704</v>
      </c>
      <c r="F18" s="14">
        <v>0.43339221656638438</v>
      </c>
      <c r="G18" s="8">
        <v>1.9976160637936672E-2</v>
      </c>
      <c r="H18" s="8">
        <v>1.350186613479672E-3</v>
      </c>
      <c r="I18" s="54">
        <v>0</v>
      </c>
      <c r="J18" s="54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0.6467220972200769</v>
      </c>
      <c r="F19" s="8">
        <v>0.33001258833058267</v>
      </c>
      <c r="G19" s="8">
        <v>2.3265314449343336E-2</v>
      </c>
      <c r="H19" s="54">
        <v>0</v>
      </c>
      <c r="I19" s="54">
        <v>0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4">
        <v>0.74544248604466001</v>
      </c>
      <c r="F20" s="13">
        <v>0.24507888405200495</v>
      </c>
      <c r="G20" s="8">
        <v>9.4786299033358667E-3</v>
      </c>
      <c r="H20" s="54">
        <v>0</v>
      </c>
      <c r="I20" s="54">
        <v>0</v>
      </c>
      <c r="J20" s="54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0.68940570799311729</v>
      </c>
      <c r="F21" s="8">
        <v>0.31059429200688288</v>
      </c>
      <c r="G21" s="54">
        <v>0</v>
      </c>
      <c r="H21" s="54">
        <v>0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0.63776584189965224</v>
      </c>
      <c r="F22" s="8">
        <v>0.34372310082248009</v>
      </c>
      <c r="G22" s="8">
        <v>1.8145996773285027E-2</v>
      </c>
      <c r="H22" s="8">
        <v>3.6506050458561825E-4</v>
      </c>
      <c r="I22" s="54">
        <v>0</v>
      </c>
      <c r="J22" s="54">
        <v>0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14">
        <v>0.73451837037432766</v>
      </c>
      <c r="F23" s="13">
        <v>0.25314841212695705</v>
      </c>
      <c r="G23" s="8">
        <v>1.2333217498713906E-2</v>
      </c>
      <c r="H23" s="54">
        <v>0</v>
      </c>
      <c r="I23" s="54">
        <v>0</v>
      </c>
      <c r="J23" s="54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13">
        <v>0.53153410967139603</v>
      </c>
      <c r="F24" s="14">
        <v>0.43242256538082779</v>
      </c>
      <c r="G24" s="8">
        <v>3.4522727763909453E-2</v>
      </c>
      <c r="H24" s="8">
        <v>1.5205971838643014E-3</v>
      </c>
      <c r="I24" s="54">
        <v>0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0.62817758036395843</v>
      </c>
      <c r="F25" s="8">
        <v>0.36423733534688751</v>
      </c>
      <c r="G25" s="8">
        <v>7.5850842891540841E-3</v>
      </c>
      <c r="H25" s="54">
        <v>0</v>
      </c>
      <c r="I25" s="54">
        <v>0</v>
      </c>
      <c r="J25" s="54">
        <v>0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0.66856727332617139</v>
      </c>
      <c r="F26" s="8">
        <v>0.31135769416843367</v>
      </c>
      <c r="G26" s="8">
        <v>2.0075032505397584E-2</v>
      </c>
      <c r="H26" s="54">
        <v>0</v>
      </c>
      <c r="I26" s="54">
        <v>0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4">
        <v>0.74741140266917649</v>
      </c>
      <c r="F27" s="13">
        <v>0.24379820603585348</v>
      </c>
      <c r="G27" s="8">
        <v>8.7903912949706831E-3</v>
      </c>
      <c r="H27" s="54">
        <v>0</v>
      </c>
      <c r="I27" s="54">
        <v>0</v>
      </c>
      <c r="J27" s="54">
        <v>0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4">
        <v>0.83787712240534684</v>
      </c>
      <c r="F28" s="13">
        <v>0.15189504765877362</v>
      </c>
      <c r="G28" s="8">
        <v>1.0227829935879906E-2</v>
      </c>
      <c r="H28" s="54">
        <v>0</v>
      </c>
      <c r="I28" s="54">
        <v>0</v>
      </c>
      <c r="J28" s="54"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0.66410498824372477</v>
      </c>
      <c r="F29" s="8">
        <v>0.31385004440916514</v>
      </c>
      <c r="G29" s="8">
        <v>2.2044967347110176E-2</v>
      </c>
      <c r="H29" s="54">
        <v>0</v>
      </c>
      <c r="I29" s="54">
        <v>0</v>
      </c>
      <c r="J29" s="54">
        <v>0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0.59910983980011645</v>
      </c>
      <c r="F30" s="8">
        <v>0.38124331408114825</v>
      </c>
      <c r="G30" s="8">
        <v>1.8685649721790577E-2</v>
      </c>
      <c r="H30" s="8">
        <v>9.6119639694617622E-4</v>
      </c>
      <c r="I30" s="54">
        <v>0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0.58042639917178152</v>
      </c>
      <c r="F31" s="8">
        <v>0.40354564748732985</v>
      </c>
      <c r="G31" s="8">
        <v>1.60279533408881E-2</v>
      </c>
      <c r="H31" s="54">
        <v>0</v>
      </c>
      <c r="I31" s="54">
        <v>0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3">
        <v>0.59460654454089246</v>
      </c>
      <c r="F32" s="14">
        <v>0.38085680030346125</v>
      </c>
      <c r="G32" s="8">
        <v>2.4072495028873309E-2</v>
      </c>
      <c r="H32" s="8">
        <v>4.6416012677180337E-4</v>
      </c>
      <c r="I32" s="54">
        <v>0</v>
      </c>
      <c r="J32" s="54">
        <v>0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4">
        <v>0.76643960197541583</v>
      </c>
      <c r="F33" s="13">
        <v>0.22944340479946562</v>
      </c>
      <c r="G33" s="13">
        <v>4.1169932251192663E-3</v>
      </c>
      <c r="H33" s="54">
        <v>0</v>
      </c>
      <c r="I33" s="54">
        <v>0</v>
      </c>
      <c r="J33" s="54">
        <v>0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4">
        <v>0.75283276147554201</v>
      </c>
      <c r="F34" s="13">
        <v>0.23081607966274709</v>
      </c>
      <c r="G34" s="8">
        <v>1.6351158861710954E-2</v>
      </c>
      <c r="H34" s="54">
        <v>0</v>
      </c>
      <c r="I34" s="54">
        <v>0</v>
      </c>
      <c r="J34" s="54">
        <v>0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0.64660803551135937</v>
      </c>
      <c r="F35" s="8">
        <v>0.33587339827860013</v>
      </c>
      <c r="G35" s="8">
        <v>1.7518566210040065E-2</v>
      </c>
      <c r="H35" s="54">
        <v>0</v>
      </c>
      <c r="I35" s="54">
        <v>0</v>
      </c>
      <c r="J35" s="54">
        <v>0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0.59486439719461726</v>
      </c>
      <c r="F36" s="8">
        <v>0.38470428886059205</v>
      </c>
      <c r="G36" s="8">
        <v>1.9196596799596299E-2</v>
      </c>
      <c r="H36" s="8">
        <v>1.2347171451924058E-3</v>
      </c>
      <c r="I36" s="54">
        <v>0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0.61317103828715758</v>
      </c>
      <c r="F37" s="8">
        <v>0.37092490925812854</v>
      </c>
      <c r="G37" s="8">
        <v>1.5904052454714414E-2</v>
      </c>
      <c r="H37" s="54">
        <v>0</v>
      </c>
      <c r="I37" s="54">
        <v>0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4">
        <v>0.77753217676441833</v>
      </c>
      <c r="F38" s="13">
        <v>0.21694028489770661</v>
      </c>
      <c r="G38" s="8">
        <v>5.5275383378753287E-3</v>
      </c>
      <c r="H38" s="54">
        <v>0</v>
      </c>
      <c r="I38" s="54">
        <v>0</v>
      </c>
      <c r="J38" s="54">
        <v>0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0.70756092831473605</v>
      </c>
      <c r="F39" s="8">
        <v>0.26264290626261066</v>
      </c>
      <c r="G39" s="8">
        <v>2.9796165422653845E-2</v>
      </c>
      <c r="H39" s="54">
        <v>0</v>
      </c>
      <c r="I39" s="54">
        <v>0</v>
      </c>
      <c r="J39" s="54">
        <v>0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14">
        <v>0.77990393975930095</v>
      </c>
      <c r="F40" s="13">
        <v>0.20924305137067145</v>
      </c>
      <c r="G40" s="8">
        <v>1.0853008870029008E-2</v>
      </c>
      <c r="H40" s="54">
        <v>0</v>
      </c>
      <c r="I40" s="54">
        <v>0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0.65190158077696836</v>
      </c>
      <c r="F41" s="8">
        <v>0.33277741570174685</v>
      </c>
      <c r="G41" s="8">
        <v>1.5321003521285452E-2</v>
      </c>
      <c r="H41" s="54">
        <v>0</v>
      </c>
      <c r="I41" s="54">
        <v>0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0.64354426517183583</v>
      </c>
      <c r="F42" s="8">
        <v>0.33664438868645985</v>
      </c>
      <c r="G42" s="8">
        <v>1.9811346141705224E-2</v>
      </c>
      <c r="H42" s="54">
        <v>0</v>
      </c>
      <c r="I42" s="54">
        <v>0</v>
      </c>
      <c r="J42" s="54">
        <v>0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0.58893386589067487</v>
      </c>
      <c r="F43" s="8">
        <v>0.38841009022254191</v>
      </c>
      <c r="G43" s="8">
        <v>2.2656043886784785E-2</v>
      </c>
      <c r="H43" s="54">
        <v>0</v>
      </c>
      <c r="I43" s="54">
        <v>0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0.58939173491816643</v>
      </c>
      <c r="F44" s="8">
        <v>0.39362932520728078</v>
      </c>
      <c r="G44" s="8">
        <v>1.3450036690743678E-2</v>
      </c>
      <c r="H44" s="8">
        <v>3.5289031838098227E-3</v>
      </c>
      <c r="I44" s="54">
        <v>0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0.61530317726469863</v>
      </c>
      <c r="F45" s="8">
        <v>0.3502824440542408</v>
      </c>
      <c r="G45" s="8">
        <v>3.441437868106044E-2</v>
      </c>
      <c r="H45" s="54">
        <v>0</v>
      </c>
      <c r="I45" s="54">
        <v>0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0.61977622588125092</v>
      </c>
      <c r="F46" s="8">
        <v>0.36539262411172385</v>
      </c>
      <c r="G46" s="8">
        <v>1.4831150007024747E-2</v>
      </c>
      <c r="H46" s="54">
        <v>0</v>
      </c>
      <c r="I46" s="54">
        <v>0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0.60777057953352764</v>
      </c>
      <c r="F47" s="8">
        <v>0.38800256002048011</v>
      </c>
      <c r="G47" s="8">
        <v>4.226860445992105E-3</v>
      </c>
      <c r="H47" s="54">
        <v>0</v>
      </c>
      <c r="I47" s="54">
        <v>0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4">
        <v>0.82635118384738138</v>
      </c>
      <c r="F48" s="13">
        <v>0.16399226553333993</v>
      </c>
      <c r="G48" s="8">
        <v>9.6565506192786039E-3</v>
      </c>
      <c r="H48" s="54">
        <v>0</v>
      </c>
      <c r="I48" s="54">
        <v>0</v>
      </c>
      <c r="J48" s="54">
        <v>0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3">
        <v>0.57087726396389948</v>
      </c>
      <c r="F49" s="14">
        <v>0.40787987396505948</v>
      </c>
      <c r="G49" s="8">
        <v>2.0792760974468794E-2</v>
      </c>
      <c r="H49" s="8">
        <v>4.5010109657170355E-4</v>
      </c>
      <c r="I49" s="54">
        <v>0</v>
      </c>
      <c r="J49" s="54">
        <v>0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4">
        <v>0.95845295265392705</v>
      </c>
      <c r="F50" s="13">
        <v>4.1547047346072757E-2</v>
      </c>
      <c r="G50" s="54">
        <v>0</v>
      </c>
      <c r="H50" s="54">
        <v>0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3">
        <v>0.56045690686717042</v>
      </c>
      <c r="F51" s="14">
        <v>0.41670023600074868</v>
      </c>
      <c r="G51" s="8">
        <v>2.2445983019705584E-2</v>
      </c>
      <c r="H51" s="8">
        <v>3.9687411237567053E-4</v>
      </c>
      <c r="I51" s="54">
        <v>0</v>
      </c>
      <c r="J51" s="54">
        <v>0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0.86896036201208238</v>
      </c>
      <c r="F52" s="13">
        <v>0.1310396379879184</v>
      </c>
      <c r="G52" s="54">
        <v>0</v>
      </c>
      <c r="H52" s="54">
        <v>0</v>
      </c>
      <c r="I52" s="54">
        <v>0</v>
      </c>
      <c r="J52" s="54">
        <v>0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3">
        <v>0.59727048614833012</v>
      </c>
      <c r="F53" s="14">
        <v>0.38064172126732471</v>
      </c>
      <c r="G53" s="8">
        <v>2.170403703986434E-2</v>
      </c>
      <c r="H53" s="8">
        <v>3.8375554448217793E-4</v>
      </c>
      <c r="I53" s="54">
        <v>0</v>
      </c>
      <c r="J53" s="54">
        <v>0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0.65558990581119914</v>
      </c>
      <c r="F54" s="8">
        <v>0.32631859775872274</v>
      </c>
      <c r="G54" s="8">
        <v>1.7768715825341015E-2</v>
      </c>
      <c r="H54" s="8">
        <v>3.2278060473871944E-4</v>
      </c>
      <c r="I54" s="54">
        <v>0</v>
      </c>
      <c r="J54" s="54">
        <v>0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0.63022770040251941</v>
      </c>
      <c r="F55" s="8">
        <v>0.3621021850551937</v>
      </c>
      <c r="G55" s="8">
        <v>7.6701145422869259E-3</v>
      </c>
      <c r="H55" s="54">
        <v>0</v>
      </c>
      <c r="I55" s="54">
        <v>0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0.5160121791017217</v>
      </c>
      <c r="F56" s="14">
        <v>0.48398782089827785</v>
      </c>
      <c r="G56" s="54">
        <v>0</v>
      </c>
      <c r="H56" s="54">
        <v>0</v>
      </c>
      <c r="I56" s="54">
        <v>0</v>
      </c>
      <c r="J56" s="54">
        <v>0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3">
        <v>0.56376120619471726</v>
      </c>
      <c r="F57" s="14">
        <v>0.41169765565640348</v>
      </c>
      <c r="G57" s="8">
        <v>2.4114757930186824E-2</v>
      </c>
      <c r="H57" s="8">
        <v>4.2638021869191421E-4</v>
      </c>
      <c r="I57" s="54">
        <v>0</v>
      </c>
      <c r="J57" s="54">
        <v>0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4">
        <v>0.8989589380184575</v>
      </c>
      <c r="F58" s="13">
        <v>0.10104106198154339</v>
      </c>
      <c r="G58" s="54">
        <v>0</v>
      </c>
      <c r="H58" s="54">
        <v>0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4">
        <v>0.98857587577080719</v>
      </c>
      <c r="F59" s="13">
        <v>1.1424124229192711E-2</v>
      </c>
      <c r="G59" s="54">
        <v>0</v>
      </c>
      <c r="H59" s="54">
        <v>0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4">
        <v>0.9948027757050858</v>
      </c>
      <c r="F60" s="13">
        <v>5.1972242949144239E-3</v>
      </c>
      <c r="G60" s="54">
        <v>0</v>
      </c>
      <c r="H60" s="54">
        <v>0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3">
        <v>0.59222784434377596</v>
      </c>
      <c r="F61" s="14">
        <v>0.38713148361639815</v>
      </c>
      <c r="G61" s="8">
        <v>2.0282058914188505E-2</v>
      </c>
      <c r="H61" s="8">
        <v>3.586131256382462E-4</v>
      </c>
      <c r="I61" s="54">
        <v>0</v>
      </c>
      <c r="J61" s="54">
        <v>0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0.69271719018367317</v>
      </c>
      <c r="F62" s="8">
        <v>0.29524725639840427</v>
      </c>
      <c r="G62" s="8">
        <v>1.2035553417922541E-2</v>
      </c>
      <c r="H62" s="54">
        <v>0</v>
      </c>
      <c r="I62" s="54">
        <v>0</v>
      </c>
      <c r="J62" s="54">
        <v>0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13">
        <v>0.55549810192616078</v>
      </c>
      <c r="F63" s="14">
        <v>0.41316926482651978</v>
      </c>
      <c r="G63" s="8">
        <v>3.0254794521964085E-2</v>
      </c>
      <c r="H63" s="8">
        <v>1.0778387253539642E-3</v>
      </c>
      <c r="I63" s="54">
        <v>0</v>
      </c>
      <c r="J63" s="54">
        <v>0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14">
        <v>0.76149176034409005</v>
      </c>
      <c r="F64" s="13">
        <v>0.23045952230274122</v>
      </c>
      <c r="G64" s="8">
        <v>8.0487173531678391E-3</v>
      </c>
      <c r="H64" s="54">
        <v>0</v>
      </c>
      <c r="I64" s="54">
        <v>0</v>
      </c>
      <c r="J64" s="54">
        <v>0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0.63750050763014343</v>
      </c>
      <c r="F65" s="8">
        <v>0.34357610540376499</v>
      </c>
      <c r="G65" s="8">
        <v>1.857303070901448E-2</v>
      </c>
      <c r="H65" s="8">
        <v>3.5035625707905126E-4</v>
      </c>
      <c r="I65" s="54">
        <v>0</v>
      </c>
      <c r="J65" s="54">
        <v>0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4">
        <v>0.72346438353774656</v>
      </c>
      <c r="F66" s="13">
        <v>0.26711476196913514</v>
      </c>
      <c r="G66" s="8">
        <v>8.988325360256167E-3</v>
      </c>
      <c r="H66" s="8">
        <v>4.3252913286071014E-4</v>
      </c>
      <c r="I66" s="54">
        <v>0</v>
      </c>
      <c r="J66" s="54">
        <v>0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3">
        <v>0.49082985346831493</v>
      </c>
      <c r="F67" s="14">
        <v>0.47276457290684426</v>
      </c>
      <c r="G67" s="8">
        <v>3.6405573624841508E-2</v>
      </c>
      <c r="H67" s="54">
        <v>0</v>
      </c>
      <c r="I67" s="54">
        <v>0</v>
      </c>
      <c r="J67" s="54">
        <v>0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13">
        <v>0.55302728302926518</v>
      </c>
      <c r="F68" s="14">
        <v>0.40685419668558409</v>
      </c>
      <c r="G68" s="14">
        <v>3.9176364460362899E-2</v>
      </c>
      <c r="H68" s="8">
        <v>9.421558247877899E-4</v>
      </c>
      <c r="I68" s="54">
        <v>0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0.68741675728137996</v>
      </c>
      <c r="F69" s="8">
        <v>0.30288287339536313</v>
      </c>
      <c r="G69" s="8">
        <v>9.7003693232571835E-3</v>
      </c>
      <c r="H69" s="54">
        <v>0</v>
      </c>
      <c r="I69" s="54">
        <v>0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14">
        <v>0.75606377695159555</v>
      </c>
      <c r="F70" s="13">
        <v>0.2388497790576696</v>
      </c>
      <c r="G70" s="8">
        <v>5.0864439907352095E-3</v>
      </c>
      <c r="H70" s="54">
        <v>0</v>
      </c>
      <c r="I70" s="54">
        <v>0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0.69556156115775725</v>
      </c>
      <c r="F71" s="8">
        <v>0.29354072745895249</v>
      </c>
      <c r="G71" s="8">
        <v>1.0897711383288464E-2</v>
      </c>
      <c r="H71" s="54">
        <v>0</v>
      </c>
      <c r="I71" s="54">
        <v>0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0.70182269704058287</v>
      </c>
      <c r="F72" s="8">
        <v>0.29817730295941763</v>
      </c>
      <c r="G72" s="54">
        <v>0</v>
      </c>
      <c r="H72" s="54">
        <v>0</v>
      </c>
      <c r="I72" s="54">
        <v>0</v>
      </c>
      <c r="J72" s="54">
        <v>0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14">
        <v>0.76147235650365597</v>
      </c>
      <c r="F73" s="13">
        <v>0.23176447464241393</v>
      </c>
      <c r="G73" s="8">
        <v>6.7631688539296457E-3</v>
      </c>
      <c r="H73" s="54">
        <v>0</v>
      </c>
      <c r="I73" s="54">
        <v>0</v>
      </c>
      <c r="J73" s="54">
        <v>0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0.61358537217359532</v>
      </c>
      <c r="F74" s="8">
        <v>0.37821775882450426</v>
      </c>
      <c r="G74" s="8">
        <v>8.1968690019008326E-3</v>
      </c>
      <c r="H74" s="54">
        <v>0</v>
      </c>
      <c r="I74" s="54">
        <v>0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67" display="Vissza" xr:uid="{4725343A-7761-4276-8998-23F90E8A90A5}"/>
  </hyperlinks>
  <pageMargins left="0.75" right="0.75" top="1" bottom="1" header="0.5" footer="0.5"/>
  <pageSetup orientation="portrait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54AB0-1DFF-49C1-B18A-4E0C2F9B1650}">
  <sheetPr codeName="Munka5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8" width="13.140625" style="1" customWidth="1"/>
    <col min="9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254</v>
      </c>
      <c r="D1" s="65"/>
      <c r="E1" s="65"/>
      <c r="F1" s="65"/>
      <c r="G1" s="65"/>
      <c r="H1" s="65"/>
      <c r="I1" s="65"/>
      <c r="J1" s="65"/>
    </row>
    <row r="2" spans="1:44" ht="29.1" customHeight="1" x14ac:dyDescent="0.2">
      <c r="A2" s="67"/>
      <c r="B2" s="67"/>
      <c r="C2" s="66" t="s">
        <v>1</v>
      </c>
      <c r="D2" s="66"/>
      <c r="E2" s="4" t="s">
        <v>249</v>
      </c>
      <c r="F2" s="4" t="s">
        <v>250</v>
      </c>
      <c r="G2" s="4" t="s">
        <v>251</v>
      </c>
      <c r="H2" s="4" t="s">
        <v>252</v>
      </c>
      <c r="I2" s="4" t="s">
        <v>253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0.34554166361048305</v>
      </c>
      <c r="F4" s="8">
        <v>0.43826285287969929</v>
      </c>
      <c r="G4" s="8">
        <v>0.17885792281961682</v>
      </c>
      <c r="H4" s="8">
        <v>2.7208829537406987E-2</v>
      </c>
      <c r="I4" s="8">
        <v>1.0128731152793615E-2</v>
      </c>
      <c r="J4" s="54">
        <v>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4">
        <v>0.56408775573365766</v>
      </c>
      <c r="F5" s="8">
        <v>0.42877732115185985</v>
      </c>
      <c r="G5" s="13">
        <v>3.7566932691322167E-3</v>
      </c>
      <c r="H5" s="13">
        <v>3.3782298453544839E-3</v>
      </c>
      <c r="I5" s="54">
        <v>0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0.33652368821166528</v>
      </c>
      <c r="F6" s="8">
        <v>0.46073453324669456</v>
      </c>
      <c r="G6" s="8">
        <v>0.20274177854163733</v>
      </c>
      <c r="H6" s="54">
        <v>0</v>
      </c>
      <c r="I6" s="54">
        <v>0</v>
      </c>
      <c r="J6" s="54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3">
        <v>0.15941265635825244</v>
      </c>
      <c r="F7" s="8">
        <v>0.49723240913547806</v>
      </c>
      <c r="G7" s="14">
        <v>0.29308818282007659</v>
      </c>
      <c r="H7" s="8">
        <v>4.9187355582106261E-2</v>
      </c>
      <c r="I7" s="8">
        <v>1.0793961040862804E-3</v>
      </c>
      <c r="J7" s="54">
        <v>0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3">
        <v>0.11104042531734171</v>
      </c>
      <c r="F8" s="13">
        <v>0.33342136922501614</v>
      </c>
      <c r="G8" s="14">
        <v>0.38590585605724653</v>
      </c>
      <c r="H8" s="14">
        <v>0.10328303616123585</v>
      </c>
      <c r="I8" s="14">
        <v>6.6349313239157728E-2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14">
        <v>0.42704849744774798</v>
      </c>
      <c r="F9" s="8">
        <v>0.42255039020862234</v>
      </c>
      <c r="G9" s="13">
        <v>0.12702394534264599</v>
      </c>
      <c r="H9" s="8">
        <v>1.874528457846391E-2</v>
      </c>
      <c r="I9" s="8">
        <v>4.6318824225208737E-3</v>
      </c>
      <c r="J9" s="54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3">
        <v>0.12240529149154622</v>
      </c>
      <c r="F10" s="8">
        <v>0.48127791986756191</v>
      </c>
      <c r="G10" s="14">
        <v>0.32076069516627181</v>
      </c>
      <c r="H10" s="8">
        <v>5.037896912563701E-2</v>
      </c>
      <c r="I10" s="8">
        <v>2.5177124348983254E-2</v>
      </c>
      <c r="J10" s="54">
        <v>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0.30095797788511158</v>
      </c>
      <c r="F11" s="14">
        <v>0.68699597339112306</v>
      </c>
      <c r="G11" s="13">
        <v>7.6075782514592729E-3</v>
      </c>
      <c r="H11" s="13">
        <v>4.4384704723046155E-3</v>
      </c>
      <c r="I11" s="54">
        <v>0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3">
        <v>0.18469824356806555</v>
      </c>
      <c r="F12" s="8">
        <v>0.45099118608445043</v>
      </c>
      <c r="G12" s="14">
        <v>0.31391748992751611</v>
      </c>
      <c r="H12" s="8">
        <v>3.6620961344596442E-2</v>
      </c>
      <c r="I12" s="8">
        <v>1.3772119075370065E-2</v>
      </c>
      <c r="J12" s="54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3">
        <v>0.12164209421381374</v>
      </c>
      <c r="F13" s="8">
        <v>0.47993299427903191</v>
      </c>
      <c r="G13" s="14">
        <v>0.32458885904175877</v>
      </c>
      <c r="H13" s="8">
        <v>4.7980476142095371E-2</v>
      </c>
      <c r="I13" s="8">
        <v>2.5855576323299708E-2</v>
      </c>
      <c r="J13" s="54">
        <v>0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4">
        <v>0.70385014613813635</v>
      </c>
      <c r="F14" s="13">
        <v>0.24198204918315425</v>
      </c>
      <c r="G14" s="13">
        <v>5.4167804678710227E-2</v>
      </c>
      <c r="H14" s="54">
        <v>0</v>
      </c>
      <c r="I14" s="54">
        <v>0</v>
      </c>
      <c r="J14" s="54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4">
        <v>0.8207814429999345</v>
      </c>
      <c r="F15" s="13">
        <v>0.17687463455293481</v>
      </c>
      <c r="G15" s="54">
        <v>0</v>
      </c>
      <c r="H15" s="13">
        <v>2.3439224471321469E-3</v>
      </c>
      <c r="I15" s="54">
        <v>0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0.29420425458090016</v>
      </c>
      <c r="F16" s="8">
        <v>0.47359433869972639</v>
      </c>
      <c r="G16" s="8">
        <v>0.16902010044218635</v>
      </c>
      <c r="H16" s="8">
        <v>6.3181306277187557E-2</v>
      </c>
      <c r="I16" s="54">
        <v>0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0.26913767189052418</v>
      </c>
      <c r="F17" s="8">
        <v>0.49648364246041188</v>
      </c>
      <c r="G17" s="8">
        <v>0.19836028803441494</v>
      </c>
      <c r="H17" s="8">
        <v>1.9340247765650655E-2</v>
      </c>
      <c r="I17" s="8">
        <v>1.6678149848998274E-2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0.29645335624019947</v>
      </c>
      <c r="F18" s="8">
        <v>0.47365252949167946</v>
      </c>
      <c r="G18" s="8">
        <v>0.18359873221310907</v>
      </c>
      <c r="H18" s="8">
        <v>4.1774587665500552E-2</v>
      </c>
      <c r="I18" s="8">
        <v>4.520794389509069E-3</v>
      </c>
      <c r="J18" s="54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0.32908796129262968</v>
      </c>
      <c r="F19" s="8">
        <v>0.4317378110649106</v>
      </c>
      <c r="G19" s="8">
        <v>0.20017167820880119</v>
      </c>
      <c r="H19" s="8">
        <v>2.7728930874718002E-2</v>
      </c>
      <c r="I19" s="8">
        <v>1.1273618558942383E-2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4">
        <v>0.44357694268389969</v>
      </c>
      <c r="F20" s="8">
        <v>0.39532515414744362</v>
      </c>
      <c r="G20" s="8">
        <v>0.13679044340534666</v>
      </c>
      <c r="H20" s="8">
        <v>1.3519366972472326E-2</v>
      </c>
      <c r="I20" s="8">
        <v>1.0788092790838272E-2</v>
      </c>
      <c r="J20" s="54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0.49770059472440037</v>
      </c>
      <c r="F21" s="8">
        <v>0.31789425959196288</v>
      </c>
      <c r="G21" s="8">
        <v>9.2508046101237321E-2</v>
      </c>
      <c r="H21" s="8">
        <v>9.1897099582399736E-2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0.34225007667873342</v>
      </c>
      <c r="F22" s="8">
        <v>0.43018910463572974</v>
      </c>
      <c r="G22" s="8">
        <v>0.18809005780633961</v>
      </c>
      <c r="H22" s="8">
        <v>2.9638531761870607E-2</v>
      </c>
      <c r="I22" s="8">
        <v>9.8322291173291599E-3</v>
      </c>
      <c r="J22" s="54">
        <v>0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0.36177542138972785</v>
      </c>
      <c r="F23" s="8">
        <v>0.47808172325463116</v>
      </c>
      <c r="G23" s="8">
        <v>0.13332601183951956</v>
      </c>
      <c r="H23" s="8">
        <v>1.5225795759031132E-2</v>
      </c>
      <c r="I23" s="8">
        <v>1.1591047757089641E-2</v>
      </c>
      <c r="J23" s="54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0.29484896421168705</v>
      </c>
      <c r="F24" s="8">
        <v>0.45890370035488476</v>
      </c>
      <c r="G24" s="8">
        <v>0.18993129092762476</v>
      </c>
      <c r="H24" s="8">
        <v>3.8698935198586949E-2</v>
      </c>
      <c r="I24" s="8">
        <v>1.7617109307213861E-2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3">
        <v>0.2668191780541912</v>
      </c>
      <c r="F25" s="8">
        <v>0.49276078632115966</v>
      </c>
      <c r="G25" s="8">
        <v>0.20018869701663827</v>
      </c>
      <c r="H25" s="8">
        <v>3.8777309183123297E-2</v>
      </c>
      <c r="I25" s="8">
        <v>1.4540294248887461E-3</v>
      </c>
      <c r="J25" s="54">
        <v>0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0.33706591300134259</v>
      </c>
      <c r="F26" s="8">
        <v>0.43069682205594795</v>
      </c>
      <c r="G26" s="8">
        <v>0.19895421603156749</v>
      </c>
      <c r="H26" s="8">
        <v>2.2825894626782032E-2</v>
      </c>
      <c r="I26" s="8">
        <v>1.0457154284360049E-2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4">
        <v>0.45423682385327591</v>
      </c>
      <c r="F27" s="8">
        <v>0.38875712921978922</v>
      </c>
      <c r="G27" s="13">
        <v>0.13119164343420989</v>
      </c>
      <c r="H27" s="8">
        <v>1.466442674029233E-2</v>
      </c>
      <c r="I27" s="8">
        <v>1.1149976752433228E-2</v>
      </c>
      <c r="J27" s="54">
        <v>0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4">
        <v>0.73299790916333663</v>
      </c>
      <c r="F28" s="13">
        <v>0.21495293479146771</v>
      </c>
      <c r="G28" s="13">
        <v>4.3488532220969579E-2</v>
      </c>
      <c r="H28" s="13">
        <v>8.5606238242248237E-3</v>
      </c>
      <c r="I28" s="54">
        <v>0</v>
      </c>
      <c r="J28" s="54"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0.39399456131661315</v>
      </c>
      <c r="F29" s="8">
        <v>0.43569752458671451</v>
      </c>
      <c r="G29" s="8">
        <v>0.14032291415519571</v>
      </c>
      <c r="H29" s="8">
        <v>1.9620452459612508E-2</v>
      </c>
      <c r="I29" s="8">
        <v>1.036454748186264E-2</v>
      </c>
      <c r="J29" s="54">
        <v>0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13">
        <v>0.24250896332400246</v>
      </c>
      <c r="F30" s="14">
        <v>0.51091704308016617</v>
      </c>
      <c r="G30" s="8">
        <v>0.21215346313306646</v>
      </c>
      <c r="H30" s="8">
        <v>2.9123992789305091E-2</v>
      </c>
      <c r="I30" s="8">
        <v>5.2965376734603045E-3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3">
        <v>0.15120624348569861</v>
      </c>
      <c r="F31" s="8">
        <v>0.51237266450378005</v>
      </c>
      <c r="G31" s="14">
        <v>0.26879345121229442</v>
      </c>
      <c r="H31" s="8">
        <v>4.476553257421758E-2</v>
      </c>
      <c r="I31" s="8">
        <v>2.2862108224009227E-2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3">
        <v>0.16394931993679818</v>
      </c>
      <c r="F32" s="14">
        <v>0.53208021364342428</v>
      </c>
      <c r="G32" s="14">
        <v>0.25214716034228946</v>
      </c>
      <c r="H32" s="8">
        <v>3.6333796327630445E-2</v>
      </c>
      <c r="I32" s="8">
        <v>1.5489509749855634E-2</v>
      </c>
      <c r="J32" s="54">
        <v>0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4">
        <v>0.68864481461255589</v>
      </c>
      <c r="F33" s="13">
        <v>0.26100300014837957</v>
      </c>
      <c r="G33" s="13">
        <v>4.0384197441885504E-2</v>
      </c>
      <c r="H33" s="13">
        <v>9.9679877971797677E-3</v>
      </c>
      <c r="I33" s="54">
        <v>0</v>
      </c>
      <c r="J33" s="54">
        <v>0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4">
        <v>0.49602727589728202</v>
      </c>
      <c r="F34" s="13">
        <v>0.31458769470348746</v>
      </c>
      <c r="G34" s="8">
        <v>0.16070584229078558</v>
      </c>
      <c r="H34" s="8">
        <v>1.7912316572993438E-2</v>
      </c>
      <c r="I34" s="8">
        <v>1.0766870535450754E-2</v>
      </c>
      <c r="J34" s="54">
        <v>0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0.38872193051371862</v>
      </c>
      <c r="F35" s="13">
        <v>0.32442016220436221</v>
      </c>
      <c r="G35" s="8">
        <v>0.20732769411504837</v>
      </c>
      <c r="H35" s="14">
        <v>6.6991258148801427E-2</v>
      </c>
      <c r="I35" s="8">
        <v>1.2538955018069198E-2</v>
      </c>
      <c r="J35" s="54">
        <v>0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0.32116616772417655</v>
      </c>
      <c r="F36" s="8">
        <v>0.44705671003352193</v>
      </c>
      <c r="G36" s="8">
        <v>0.19102086030002788</v>
      </c>
      <c r="H36" s="8">
        <v>2.5536160781498386E-2</v>
      </c>
      <c r="I36" s="8">
        <v>1.5220101160772355E-2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3">
        <v>0.1835489307593435</v>
      </c>
      <c r="F37" s="14">
        <v>0.63976486564013313</v>
      </c>
      <c r="G37" s="8">
        <v>0.16507171091204012</v>
      </c>
      <c r="H37" s="13">
        <v>8.4894489108559654E-3</v>
      </c>
      <c r="I37" s="8">
        <v>3.1250437776279547E-3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4">
        <v>0.54497620374143307</v>
      </c>
      <c r="F38" s="13">
        <v>0.28772549240105105</v>
      </c>
      <c r="G38" s="8">
        <v>0.15059597756886828</v>
      </c>
      <c r="H38" s="8">
        <v>8.7699288174253858E-3</v>
      </c>
      <c r="I38" s="8">
        <v>7.9323974712228358E-3</v>
      </c>
      <c r="J38" s="54">
        <v>0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0.42804604447602784</v>
      </c>
      <c r="F39" s="13">
        <v>0.33072632177376349</v>
      </c>
      <c r="G39" s="8">
        <v>0.20242014877520542</v>
      </c>
      <c r="H39" s="8">
        <v>2.3683169639219247E-2</v>
      </c>
      <c r="I39" s="8">
        <v>1.5124315335784417E-2</v>
      </c>
      <c r="J39" s="54">
        <v>0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14">
        <v>0.52247171669824888</v>
      </c>
      <c r="F40" s="13">
        <v>0.33340160318852613</v>
      </c>
      <c r="G40" s="8">
        <v>0.11546840015576866</v>
      </c>
      <c r="H40" s="8">
        <v>2.051343773035422E-2</v>
      </c>
      <c r="I40" s="8">
        <v>8.1448422271042705E-3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0.40858158699062919</v>
      </c>
      <c r="F41" s="13">
        <v>0.3317612763431238</v>
      </c>
      <c r="G41" s="8">
        <v>0.18285872533349135</v>
      </c>
      <c r="H41" s="8">
        <v>6.1279681230438282E-2</v>
      </c>
      <c r="I41" s="8">
        <v>1.5518730102318398E-2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0.37382891745104241</v>
      </c>
      <c r="F42" s="13">
        <v>0.31018798977654</v>
      </c>
      <c r="G42" s="8">
        <v>0.23298752264950895</v>
      </c>
      <c r="H42" s="14">
        <v>7.3178900065784314E-2</v>
      </c>
      <c r="I42" s="8">
        <v>9.8166700571250785E-3</v>
      </c>
      <c r="J42" s="54">
        <v>0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0.36543201323113594</v>
      </c>
      <c r="F43" s="8">
        <v>0.42787960801908015</v>
      </c>
      <c r="G43" s="8">
        <v>0.15399212771673282</v>
      </c>
      <c r="H43" s="8">
        <v>3.65707719785274E-2</v>
      </c>
      <c r="I43" s="8">
        <v>1.6125479054525327E-2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0.30629082314176448</v>
      </c>
      <c r="F44" s="8">
        <v>0.45737378453924499</v>
      </c>
      <c r="G44" s="8">
        <v>0.20229090156275309</v>
      </c>
      <c r="H44" s="8">
        <v>2.5474444935524795E-2</v>
      </c>
      <c r="I44" s="8">
        <v>8.5700458207128814E-3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13">
        <v>0.20916702339289739</v>
      </c>
      <c r="F45" s="8">
        <v>0.51990951887077697</v>
      </c>
      <c r="G45" s="8">
        <v>0.24914506347448209</v>
      </c>
      <c r="H45" s="8">
        <v>9.2954202714594075E-3</v>
      </c>
      <c r="I45" s="8">
        <v>1.2482973990384377E-2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13">
        <v>0.21909155519095458</v>
      </c>
      <c r="F46" s="14">
        <v>0.57625809750054124</v>
      </c>
      <c r="G46" s="8">
        <v>0.18648121928980493</v>
      </c>
      <c r="H46" s="8">
        <v>1.0055504495811522E-2</v>
      </c>
      <c r="I46" s="8">
        <v>8.1136235228869633E-3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3">
        <v>0.15635120056243942</v>
      </c>
      <c r="F47" s="14">
        <v>0.72493499267798867</v>
      </c>
      <c r="G47" s="8">
        <v>0.11563967735886596</v>
      </c>
      <c r="H47" s="8">
        <v>3.074129400705668E-3</v>
      </c>
      <c r="I47" s="54">
        <v>0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4">
        <v>0.58942835015501938</v>
      </c>
      <c r="F48" s="13">
        <v>0.28983064250553509</v>
      </c>
      <c r="G48" s="13">
        <v>0.10581447714686311</v>
      </c>
      <c r="H48" s="8">
        <v>1.2878035663769159E-2</v>
      </c>
      <c r="I48" s="8">
        <v>2.0484945288124657E-3</v>
      </c>
      <c r="J48" s="54">
        <v>0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3">
        <v>0.2277579531528714</v>
      </c>
      <c r="F49" s="14">
        <v>0.50994735824158199</v>
      </c>
      <c r="G49" s="8">
        <v>0.21413384615040823</v>
      </c>
      <c r="H49" s="8">
        <v>3.4129806242431129E-2</v>
      </c>
      <c r="I49" s="8">
        <v>1.4031036212705874E-2</v>
      </c>
      <c r="J49" s="54">
        <v>0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4">
        <v>0.88714650692565744</v>
      </c>
      <c r="F50" s="13">
        <v>9.2700952597286113E-2</v>
      </c>
      <c r="G50" s="13">
        <v>1.3829031322326277E-2</v>
      </c>
      <c r="H50" s="13">
        <v>6.3235091547300427E-3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3">
        <v>0.17895598644344857</v>
      </c>
      <c r="F51" s="14">
        <v>0.54455005446621529</v>
      </c>
      <c r="G51" s="14">
        <v>0.22961716173987029</v>
      </c>
      <c r="H51" s="8">
        <v>3.363269239930923E-2</v>
      </c>
      <c r="I51" s="8">
        <v>1.3244104951157319E-2</v>
      </c>
      <c r="J51" s="54">
        <v>0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0.87144408610093793</v>
      </c>
      <c r="F52" s="13">
        <v>0.11914106406805866</v>
      </c>
      <c r="G52" s="13">
        <v>9.4148498310039509E-3</v>
      </c>
      <c r="H52" s="54">
        <v>0</v>
      </c>
      <c r="I52" s="54">
        <v>0</v>
      </c>
      <c r="J52" s="54">
        <v>0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3">
        <v>0.20651606831890618</v>
      </c>
      <c r="F53" s="14">
        <v>0.52262469409342149</v>
      </c>
      <c r="G53" s="14">
        <v>0.22365125915513034</v>
      </c>
      <c r="H53" s="8">
        <v>3.4401653836849615E-2</v>
      </c>
      <c r="I53" s="8">
        <v>1.2806324595693273E-2</v>
      </c>
      <c r="J53" s="54">
        <v>0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0.35630104206592145</v>
      </c>
      <c r="F54" s="8">
        <v>0.4398130984655183</v>
      </c>
      <c r="G54" s="8">
        <v>0.17037164654358097</v>
      </c>
      <c r="H54" s="8">
        <v>2.3762222274075383E-2</v>
      </c>
      <c r="I54" s="8">
        <v>9.7519906509054236E-3</v>
      </c>
      <c r="J54" s="54">
        <v>0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3">
        <v>0.17600283224263008</v>
      </c>
      <c r="F55" s="8">
        <v>0.41383515698245127</v>
      </c>
      <c r="G55" s="14">
        <v>0.31257878489941354</v>
      </c>
      <c r="H55" s="8">
        <v>8.151807890802408E-2</v>
      </c>
      <c r="I55" s="8">
        <v>1.6065146967480848E-2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4">
        <v>0.53026000814633756</v>
      </c>
      <c r="F56" s="8">
        <v>0.43254484801389387</v>
      </c>
      <c r="G56" s="13">
        <v>3.7195143839767901E-2</v>
      </c>
      <c r="H56" s="54">
        <v>0</v>
      </c>
      <c r="I56" s="54">
        <v>0</v>
      </c>
      <c r="J56" s="54">
        <v>0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3">
        <v>0.15283784597910405</v>
      </c>
      <c r="F57" s="14">
        <v>0.55287722277097595</v>
      </c>
      <c r="G57" s="14">
        <v>0.24392301929193014</v>
      </c>
      <c r="H57" s="8">
        <v>3.6133157324308392E-2</v>
      </c>
      <c r="I57" s="8">
        <v>1.4228754633680406E-2</v>
      </c>
      <c r="J57" s="54">
        <v>0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4">
        <v>0.6897881594904639</v>
      </c>
      <c r="F58" s="13">
        <v>0.25025720202785379</v>
      </c>
      <c r="G58" s="13">
        <v>4.1141938130623973E-2</v>
      </c>
      <c r="H58" s="8">
        <v>1.8812700351059305E-2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4">
        <v>0.98707269887439197</v>
      </c>
      <c r="F59" s="13">
        <v>1.29273011256077E-2</v>
      </c>
      <c r="G59" s="54">
        <v>0</v>
      </c>
      <c r="H59" s="54">
        <v>0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4">
        <v>0.99178913158672088</v>
      </c>
      <c r="F60" s="13">
        <v>8.2108684132791467E-3</v>
      </c>
      <c r="G60" s="54">
        <v>0</v>
      </c>
      <c r="H60" s="54">
        <v>0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3">
        <v>0.22823499520640969</v>
      </c>
      <c r="F61" s="14">
        <v>0.51632577465221718</v>
      </c>
      <c r="G61" s="8">
        <v>0.21132416537116819</v>
      </c>
      <c r="H61" s="8">
        <v>3.2147769034072016E-2</v>
      </c>
      <c r="I61" s="8">
        <v>1.1967295736134429E-2</v>
      </c>
      <c r="J61" s="54">
        <v>0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0.35499657251990963</v>
      </c>
      <c r="F62" s="8">
        <v>0.44532605908199485</v>
      </c>
      <c r="G62" s="8">
        <v>0.17388172584105319</v>
      </c>
      <c r="H62" s="8">
        <v>2.2378574894213136E-2</v>
      </c>
      <c r="I62" s="8">
        <v>3.4170676628288528E-3</v>
      </c>
      <c r="J62" s="54">
        <v>0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0.32142080641906207</v>
      </c>
      <c r="F63" s="8">
        <v>0.42024357953172747</v>
      </c>
      <c r="G63" s="8">
        <v>0.1915529300191717</v>
      </c>
      <c r="H63" s="8">
        <v>3.9531516467845404E-2</v>
      </c>
      <c r="I63" s="8">
        <v>2.7251167562192279E-2</v>
      </c>
      <c r="J63" s="54">
        <v>0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14">
        <v>0.52447658140826781</v>
      </c>
      <c r="F64" s="13">
        <v>0.31817598495225607</v>
      </c>
      <c r="G64" s="8">
        <v>0.14337256203803306</v>
      </c>
      <c r="H64" s="8">
        <v>1.1337205295465523E-2</v>
      </c>
      <c r="I64" s="8">
        <v>2.6376663059774746E-3</v>
      </c>
      <c r="J64" s="54">
        <v>0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0.31792916135162097</v>
      </c>
      <c r="F65" s="8">
        <v>0.45679416556431313</v>
      </c>
      <c r="G65" s="8">
        <v>0.18433387808199567</v>
      </c>
      <c r="H65" s="8">
        <v>2.9658073461545489E-2</v>
      </c>
      <c r="I65" s="8">
        <v>1.1284721540526456E-2</v>
      </c>
      <c r="J65" s="54">
        <v>0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4">
        <v>0.44066363265831937</v>
      </c>
      <c r="F66" s="8">
        <v>0.41039245605130215</v>
      </c>
      <c r="G66" s="13">
        <v>0.12243245894444202</v>
      </c>
      <c r="H66" s="8">
        <v>2.0873567161978655E-2</v>
      </c>
      <c r="I66" s="8">
        <v>5.6378851839583534E-3</v>
      </c>
      <c r="J66" s="54">
        <v>0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3">
        <v>0.12175169871529409</v>
      </c>
      <c r="F67" s="14">
        <v>0.50383251244704441</v>
      </c>
      <c r="G67" s="14">
        <v>0.31160804044459872</v>
      </c>
      <c r="H67" s="8">
        <v>4.2113568776834864E-2</v>
      </c>
      <c r="I67" s="8">
        <v>2.069417961622837E-2</v>
      </c>
      <c r="J67" s="54">
        <v>0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0.31357404467407701</v>
      </c>
      <c r="F68" s="8">
        <v>0.43045292784620992</v>
      </c>
      <c r="G68" s="8">
        <v>0.18936880696658448</v>
      </c>
      <c r="H68" s="8">
        <v>3.8752011480715283E-2</v>
      </c>
      <c r="I68" s="14">
        <v>2.7852209032412742E-2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0.26304253940997391</v>
      </c>
      <c r="F69" s="14">
        <v>0.56815157677337536</v>
      </c>
      <c r="G69" s="8">
        <v>0.16602328152334389</v>
      </c>
      <c r="H69" s="13">
        <v>2.7826022933073536E-3</v>
      </c>
      <c r="I69" s="54">
        <v>0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0.41390444917158958</v>
      </c>
      <c r="F70" s="8">
        <v>0.37957338021002796</v>
      </c>
      <c r="G70" s="8">
        <v>0.18080464042476618</v>
      </c>
      <c r="H70" s="8">
        <v>1.9320817830573087E-2</v>
      </c>
      <c r="I70" s="8">
        <v>6.3967123630432419E-3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0.43124942609645056</v>
      </c>
      <c r="F71" s="13">
        <v>0.26926719913410713</v>
      </c>
      <c r="G71" s="14">
        <v>0.27257065486085874</v>
      </c>
      <c r="H71" s="8">
        <v>2.6912719908581142E-2</v>
      </c>
      <c r="I71" s="54">
        <v>0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0.3797816190601358</v>
      </c>
      <c r="F72" s="8">
        <v>0.39602578798578952</v>
      </c>
      <c r="G72" s="8">
        <v>0.19913793993579282</v>
      </c>
      <c r="H72" s="8">
        <v>2.505465301828344E-2</v>
      </c>
      <c r="I72" s="54">
        <v>0</v>
      </c>
      <c r="J72" s="54">
        <v>0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0.3801622788542901</v>
      </c>
      <c r="F73" s="14">
        <v>0.53227179521238099</v>
      </c>
      <c r="G73" s="13">
        <v>6.6856539676288698E-2</v>
      </c>
      <c r="H73" s="8">
        <v>1.8464686321189448E-2</v>
      </c>
      <c r="I73" s="8">
        <v>2.2446999358496922E-3</v>
      </c>
      <c r="J73" s="54">
        <v>0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0.31442086630918048</v>
      </c>
      <c r="F74" s="8">
        <v>0.4475303894773493</v>
      </c>
      <c r="G74" s="8">
        <v>0.20017544156773856</v>
      </c>
      <c r="H74" s="8">
        <v>3.62926096803406E-2</v>
      </c>
      <c r="I74" s="8">
        <v>1.580692965391681E-3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68" display="Vissza" xr:uid="{9DFDB9DE-E2AE-43AD-AE06-ED3C3EC0C6F2}"/>
  </hyperlinks>
  <pageMargins left="0.75" right="0.75" top="1" bottom="1" header="0.5" footer="0.5"/>
  <pageSetup orientation="portrait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9872-ED11-4A34-A65C-F21592C2B311}">
  <sheetPr codeName="Munka5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10.5703125" style="1" customWidth="1"/>
    <col min="5" max="5" width="11.140625" style="1" customWidth="1"/>
    <col min="6" max="8" width="10.5703125" style="1" customWidth="1"/>
    <col min="9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255</v>
      </c>
      <c r="D1" s="65"/>
      <c r="E1" s="65"/>
      <c r="F1" s="65"/>
      <c r="G1" s="65"/>
      <c r="H1" s="65"/>
      <c r="I1" s="65"/>
      <c r="J1" s="65"/>
    </row>
    <row r="2" spans="1:44" ht="29.1" customHeight="1" x14ac:dyDescent="0.2">
      <c r="A2" s="67"/>
      <c r="B2" s="67"/>
      <c r="C2" s="66" t="s">
        <v>1</v>
      </c>
      <c r="D2" s="66"/>
      <c r="E2" s="4" t="s">
        <v>249</v>
      </c>
      <c r="F2" s="4" t="s">
        <v>250</v>
      </c>
      <c r="G2" s="4" t="s">
        <v>251</v>
      </c>
      <c r="H2" s="4" t="s">
        <v>252</v>
      </c>
      <c r="I2" s="4" t="s">
        <v>253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0.6180908038795182</v>
      </c>
      <c r="F4" s="8">
        <v>0.28728783720407036</v>
      </c>
      <c r="G4" s="8">
        <v>8.1585378978868833E-2</v>
      </c>
      <c r="H4" s="8">
        <v>1.1363283378716768E-2</v>
      </c>
      <c r="I4" s="8">
        <v>1.6726965588261511E-3</v>
      </c>
      <c r="J4" s="54">
        <v>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4">
        <v>0.7937650746017233</v>
      </c>
      <c r="F5" s="13">
        <v>0.20360884996732603</v>
      </c>
      <c r="G5" s="13">
        <v>2.6260754309549088E-3</v>
      </c>
      <c r="H5" s="54">
        <v>0</v>
      </c>
      <c r="I5" s="54">
        <v>0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0.66811062413808131</v>
      </c>
      <c r="F6" s="8">
        <v>0.27437038884662707</v>
      </c>
      <c r="G6" s="8">
        <v>5.751898701528993E-2</v>
      </c>
      <c r="H6" s="54">
        <v>0</v>
      </c>
      <c r="I6" s="54">
        <v>0</v>
      </c>
      <c r="J6" s="54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3">
        <v>0.39579801007614002</v>
      </c>
      <c r="F7" s="14">
        <v>0.40363160295803474</v>
      </c>
      <c r="G7" s="14">
        <v>0.17021199369881718</v>
      </c>
      <c r="H7" s="8">
        <v>3.0358393267008031E-2</v>
      </c>
      <c r="I7" s="54">
        <v>0</v>
      </c>
      <c r="J7" s="54">
        <v>0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3">
        <v>0.42710733496696301</v>
      </c>
      <c r="F8" s="8">
        <v>0.34265852900578453</v>
      </c>
      <c r="G8" s="14">
        <v>0.18671362961739418</v>
      </c>
      <c r="H8" s="8">
        <v>3.2305675945814939E-2</v>
      </c>
      <c r="I8" s="8">
        <v>1.121483046404129E-2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14">
        <v>0.70212045795595102</v>
      </c>
      <c r="F9" s="13">
        <v>0.24418966569776498</v>
      </c>
      <c r="G9" s="13">
        <v>4.9672484895626277E-2</v>
      </c>
      <c r="H9" s="8">
        <v>3.5880037286196514E-3</v>
      </c>
      <c r="I9" s="8">
        <v>4.2938772203814036E-4</v>
      </c>
      <c r="J9" s="54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3">
        <v>0.38804785805167691</v>
      </c>
      <c r="F10" s="14">
        <v>0.40527511731456461</v>
      </c>
      <c r="G10" s="14">
        <v>0.16895139572009354</v>
      </c>
      <c r="H10" s="14">
        <v>3.2649200297006735E-2</v>
      </c>
      <c r="I10" s="8">
        <v>5.0764286166582791E-3</v>
      </c>
      <c r="J10" s="54">
        <v>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0.64173620327926695</v>
      </c>
      <c r="F11" s="8">
        <v>0.35294580216967825</v>
      </c>
      <c r="G11" s="13">
        <v>5.3179945510533969E-3</v>
      </c>
      <c r="H11" s="54">
        <v>0</v>
      </c>
      <c r="I11" s="54">
        <v>0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3">
        <v>0.51605544408264326</v>
      </c>
      <c r="F12" s="8">
        <v>0.34353765163426003</v>
      </c>
      <c r="G12" s="14">
        <v>0.12944311369638289</v>
      </c>
      <c r="H12" s="8">
        <v>9.6870788099494027E-3</v>
      </c>
      <c r="I12" s="8">
        <v>1.2767117767624042E-3</v>
      </c>
      <c r="J12" s="54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3">
        <v>0.38622683175233519</v>
      </c>
      <c r="F13" s="14">
        <v>0.40349656071454015</v>
      </c>
      <c r="G13" s="14">
        <v>0.17153438009676733</v>
      </c>
      <c r="H13" s="14">
        <v>3.3529003490346883E-2</v>
      </c>
      <c r="I13" s="8">
        <v>5.2132239460099981E-3</v>
      </c>
      <c r="J13" s="54">
        <v>0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4">
        <v>0.87835056132930722</v>
      </c>
      <c r="F14" s="13">
        <v>0.12164943867069335</v>
      </c>
      <c r="G14" s="54">
        <v>0</v>
      </c>
      <c r="H14" s="54">
        <v>0</v>
      </c>
      <c r="I14" s="54">
        <v>0</v>
      </c>
      <c r="J14" s="54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4">
        <v>0.94207535658414754</v>
      </c>
      <c r="F15" s="13">
        <v>5.7924643415853877E-2</v>
      </c>
      <c r="G15" s="54">
        <v>0</v>
      </c>
      <c r="H15" s="54">
        <v>0</v>
      </c>
      <c r="I15" s="54">
        <v>0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0.69876777329537698</v>
      </c>
      <c r="F16" s="8">
        <v>0.24043970089888753</v>
      </c>
      <c r="G16" s="8">
        <v>5.7389169174079109E-2</v>
      </c>
      <c r="H16" s="8">
        <v>3.4033566316563841E-3</v>
      </c>
      <c r="I16" s="54">
        <v>0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0.63951714296908813</v>
      </c>
      <c r="F17" s="8">
        <v>0.31128887805830446</v>
      </c>
      <c r="G17" s="8">
        <v>4.7263510989264741E-2</v>
      </c>
      <c r="H17" s="8">
        <v>1.9304679833423183E-3</v>
      </c>
      <c r="I17" s="54">
        <v>0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13">
        <v>0.54520998695366607</v>
      </c>
      <c r="F18" s="8">
        <v>0.33679365616548329</v>
      </c>
      <c r="G18" s="8">
        <v>8.9658746168762404E-2</v>
      </c>
      <c r="H18" s="8">
        <v>2.3318308950651932E-2</v>
      </c>
      <c r="I18" s="8">
        <v>5.0193017614339006E-3</v>
      </c>
      <c r="J18" s="54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0.59423301070298817</v>
      </c>
      <c r="F19" s="8">
        <v>0.30185637291687228</v>
      </c>
      <c r="G19" s="8">
        <v>9.2310566397349109E-2</v>
      </c>
      <c r="H19" s="8">
        <v>1.0205376503094367E-2</v>
      </c>
      <c r="I19" s="8">
        <v>1.3946734796987765E-3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4">
        <v>0.70775208696587066</v>
      </c>
      <c r="F20" s="13">
        <v>0.2172404323911547</v>
      </c>
      <c r="G20" s="8">
        <v>6.73994555807894E-2</v>
      </c>
      <c r="H20" s="8">
        <v>7.6080250621860419E-3</v>
      </c>
      <c r="I20" s="54">
        <v>0</v>
      </c>
      <c r="J20" s="54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0.66545420549772005</v>
      </c>
      <c r="F21" s="8">
        <v>0.13150670977698556</v>
      </c>
      <c r="G21" s="8">
        <v>0.20303908472529478</v>
      </c>
      <c r="H21" s="54">
        <v>0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0.62370485577006574</v>
      </c>
      <c r="F22" s="8">
        <v>0.27527242914299338</v>
      </c>
      <c r="G22" s="8">
        <v>8.5623422975326879E-2</v>
      </c>
      <c r="H22" s="8">
        <v>1.338743648631361E-2</v>
      </c>
      <c r="I22" s="8">
        <v>2.0118556253028307E-3</v>
      </c>
      <c r="J22" s="54">
        <v>0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0.59040289514706867</v>
      </c>
      <c r="F23" s="8">
        <v>0.34654655590926275</v>
      </c>
      <c r="G23" s="8">
        <v>6.1670174094531308E-2</v>
      </c>
      <c r="H23" s="8">
        <v>1.3803748491365959E-3</v>
      </c>
      <c r="I23" s="54">
        <v>0</v>
      </c>
      <c r="J23" s="54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0.55953885176369023</v>
      </c>
      <c r="F24" s="8">
        <v>0.33809896479442275</v>
      </c>
      <c r="G24" s="8">
        <v>9.1515001860675363E-2</v>
      </c>
      <c r="H24" s="8">
        <v>9.6813585315414577E-3</v>
      </c>
      <c r="I24" s="8">
        <v>1.1658230496681651E-3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3">
        <v>0.53517234539761371</v>
      </c>
      <c r="F25" s="8">
        <v>0.34033028294355572</v>
      </c>
      <c r="G25" s="8">
        <v>9.4716078433778883E-2</v>
      </c>
      <c r="H25" s="8">
        <v>2.4186603052496283E-2</v>
      </c>
      <c r="I25" s="8">
        <v>5.5946901725552915E-3</v>
      </c>
      <c r="J25" s="54">
        <v>0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0.62902165485804207</v>
      </c>
      <c r="F26" s="8">
        <v>0.29118449108987948</v>
      </c>
      <c r="G26" s="8">
        <v>7.0931273117116805E-2</v>
      </c>
      <c r="H26" s="8">
        <v>8.121475462145613E-3</v>
      </c>
      <c r="I26" s="8">
        <v>7.4110547281822938E-4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4">
        <v>0.71385240466440247</v>
      </c>
      <c r="F27" s="13">
        <v>0.20396842104177038</v>
      </c>
      <c r="G27" s="8">
        <v>7.6045166226559671E-2</v>
      </c>
      <c r="H27" s="8">
        <v>6.1340080672682958E-3</v>
      </c>
      <c r="I27" s="54">
        <v>0</v>
      </c>
      <c r="J27" s="54">
        <v>0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4">
        <v>0.83442722048094131</v>
      </c>
      <c r="F28" s="13">
        <v>0.1321820935314626</v>
      </c>
      <c r="G28" s="13">
        <v>2.6392771221946179E-2</v>
      </c>
      <c r="H28" s="8">
        <v>6.9979147656504702E-3</v>
      </c>
      <c r="I28" s="54">
        <v>0</v>
      </c>
      <c r="J28" s="54"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0.67612005087919613</v>
      </c>
      <c r="F29" s="8">
        <v>0.24023300040002618</v>
      </c>
      <c r="G29" s="8">
        <v>6.7797450348026714E-2</v>
      </c>
      <c r="H29" s="8">
        <v>1.2485242710105648E-2</v>
      </c>
      <c r="I29" s="8">
        <v>3.3642556626447338E-3</v>
      </c>
      <c r="J29" s="54">
        <v>0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0.56333176369776994</v>
      </c>
      <c r="F30" s="14">
        <v>0.34840682260351435</v>
      </c>
      <c r="G30" s="8">
        <v>7.9217668737583763E-2</v>
      </c>
      <c r="H30" s="8">
        <v>9.0437449611331742E-3</v>
      </c>
      <c r="I30" s="54">
        <v>0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3">
        <v>0.47930355926080925</v>
      </c>
      <c r="F31" s="8">
        <v>0.36551043161677188</v>
      </c>
      <c r="G31" s="8">
        <v>0.13556383272867015</v>
      </c>
      <c r="H31" s="8">
        <v>1.624457551897587E-2</v>
      </c>
      <c r="I31" s="8">
        <v>3.3776008747717998E-3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3">
        <v>0.48116064781993495</v>
      </c>
      <c r="F32" s="14">
        <v>0.38043153122927215</v>
      </c>
      <c r="G32" s="14">
        <v>0.1184723586213568</v>
      </c>
      <c r="H32" s="8">
        <v>1.7377466735945486E-2</v>
      </c>
      <c r="I32" s="8">
        <v>2.5579955934896727E-3</v>
      </c>
      <c r="J32" s="54">
        <v>0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4">
        <v>0.87680858382993165</v>
      </c>
      <c r="F33" s="13">
        <v>0.1113008199681074</v>
      </c>
      <c r="G33" s="13">
        <v>1.1890596201961338E-2</v>
      </c>
      <c r="H33" s="54">
        <v>0</v>
      </c>
      <c r="I33" s="54">
        <v>0</v>
      </c>
      <c r="J33" s="54">
        <v>0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4">
        <v>0.6920753667015499</v>
      </c>
      <c r="F34" s="13">
        <v>0.2216754671916899</v>
      </c>
      <c r="G34" s="8">
        <v>7.3504293295116166E-2</v>
      </c>
      <c r="H34" s="8">
        <v>1.0774708587310153E-2</v>
      </c>
      <c r="I34" s="8">
        <v>1.9701642243347764E-3</v>
      </c>
      <c r="J34" s="54">
        <v>0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0.59520267626595325</v>
      </c>
      <c r="F35" s="8">
        <v>0.27260817478691607</v>
      </c>
      <c r="G35" s="8">
        <v>0.1109963564868485</v>
      </c>
      <c r="H35" s="8">
        <v>1.5657597314406028E-2</v>
      </c>
      <c r="I35" s="8">
        <v>5.5351951458756984E-3</v>
      </c>
      <c r="J35" s="54">
        <v>0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0.61761076503999301</v>
      </c>
      <c r="F36" s="8">
        <v>0.27820952823027689</v>
      </c>
      <c r="G36" s="8">
        <v>8.567913698763048E-2</v>
      </c>
      <c r="H36" s="8">
        <v>1.8500569742097385E-2</v>
      </c>
      <c r="I36" s="54">
        <v>0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0.56094748556052432</v>
      </c>
      <c r="F37" s="14">
        <v>0.37251006794460317</v>
      </c>
      <c r="G37" s="8">
        <v>6.4182807082086762E-2</v>
      </c>
      <c r="H37" s="8">
        <v>2.3596394127856427E-3</v>
      </c>
      <c r="I37" s="54">
        <v>0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4">
        <v>0.72603242231650489</v>
      </c>
      <c r="F38" s="13">
        <v>0.19390353452283915</v>
      </c>
      <c r="G38" s="8">
        <v>7.5042378762654155E-2</v>
      </c>
      <c r="H38" s="8">
        <v>2.5108321990009843E-3</v>
      </c>
      <c r="I38" s="8">
        <v>2.5108321990009843E-3</v>
      </c>
      <c r="J38" s="54">
        <v>0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0.65191761519681846</v>
      </c>
      <c r="F39" s="8">
        <v>0.23459929615855718</v>
      </c>
      <c r="G39" s="8">
        <v>8.8170690146049682E-2</v>
      </c>
      <c r="H39" s="8">
        <v>2.2325695881415267E-2</v>
      </c>
      <c r="I39" s="8">
        <v>2.9867026171591744E-3</v>
      </c>
      <c r="J39" s="54">
        <v>0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0.70642511818506681</v>
      </c>
      <c r="F40" s="8">
        <v>0.23707613987016748</v>
      </c>
      <c r="G40" s="8">
        <v>5.157905388319782E-2</v>
      </c>
      <c r="H40" s="8">
        <v>4.9196880615695517E-3</v>
      </c>
      <c r="I40" s="54">
        <v>0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0.6229028825463937</v>
      </c>
      <c r="F41" s="8">
        <v>0.24562246378589134</v>
      </c>
      <c r="G41" s="8">
        <v>0.11154043704044644</v>
      </c>
      <c r="H41" s="8">
        <v>1.7588856402488914E-2</v>
      </c>
      <c r="I41" s="8">
        <v>2.3453602247807395E-3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0.56727438016854304</v>
      </c>
      <c r="F42" s="8">
        <v>0.29844359459361552</v>
      </c>
      <c r="G42" s="8">
        <v>0.11165725057238675</v>
      </c>
      <c r="H42" s="8">
        <v>1.3973442595641176E-2</v>
      </c>
      <c r="I42" s="8">
        <v>8.6513320698144418E-3</v>
      </c>
      <c r="J42" s="54">
        <v>0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0.66138492436361584</v>
      </c>
      <c r="F43" s="8">
        <v>0.21819127679820208</v>
      </c>
      <c r="G43" s="8">
        <v>0.10637318823216024</v>
      </c>
      <c r="H43" s="8">
        <v>1.4050610606022274E-2</v>
      </c>
      <c r="I43" s="54">
        <v>0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0.61180058989325814</v>
      </c>
      <c r="F44" s="8">
        <v>0.2892828284205412</v>
      </c>
      <c r="G44" s="8">
        <v>6.4294071286671375E-2</v>
      </c>
      <c r="H44" s="8">
        <v>3.462251039952996E-2</v>
      </c>
      <c r="I44" s="54">
        <v>0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13">
        <v>0.51726009735305356</v>
      </c>
      <c r="F45" s="14">
        <v>0.40421859969278195</v>
      </c>
      <c r="G45" s="8">
        <v>7.1809061043351302E-2</v>
      </c>
      <c r="H45" s="8">
        <v>6.7122419108136544E-3</v>
      </c>
      <c r="I45" s="54">
        <v>0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0.65564377793235673</v>
      </c>
      <c r="F46" s="8">
        <v>0.28047263917773407</v>
      </c>
      <c r="G46" s="8">
        <v>6.3883582889908849E-2</v>
      </c>
      <c r="H46" s="54">
        <v>0</v>
      </c>
      <c r="I46" s="54">
        <v>0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3">
        <v>0.49895183217289357</v>
      </c>
      <c r="F47" s="14">
        <v>0.43805135233502668</v>
      </c>
      <c r="G47" s="8">
        <v>6.2996815492079625E-2</v>
      </c>
      <c r="H47" s="54">
        <v>0</v>
      </c>
      <c r="I47" s="54">
        <v>0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4">
        <v>0.75770938021727086</v>
      </c>
      <c r="F48" s="13">
        <v>0.17574861135144076</v>
      </c>
      <c r="G48" s="8">
        <v>5.8522983700311969E-2</v>
      </c>
      <c r="H48" s="8">
        <v>6.3474641396169948E-3</v>
      </c>
      <c r="I48" s="8">
        <v>1.67156059135901E-3</v>
      </c>
      <c r="J48" s="54">
        <v>0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3">
        <v>0.55066279375372962</v>
      </c>
      <c r="F49" s="14">
        <v>0.34115508214732077</v>
      </c>
      <c r="G49" s="8">
        <v>9.2723233719670659E-2</v>
      </c>
      <c r="H49" s="8">
        <v>1.3785645211321173E-2</v>
      </c>
      <c r="I49" s="8">
        <v>1.6732451679574406E-3</v>
      </c>
      <c r="J49" s="54">
        <v>0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4">
        <v>0.92337037331265326</v>
      </c>
      <c r="F50" s="13">
        <v>5.3877581364901242E-2</v>
      </c>
      <c r="G50" s="13">
        <v>1.9510485988067049E-2</v>
      </c>
      <c r="H50" s="8">
        <v>3.2415593343785502E-3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3">
        <v>0.5241935567869811</v>
      </c>
      <c r="F51" s="14">
        <v>0.35907967216754083</v>
      </c>
      <c r="G51" s="8">
        <v>0.10067824384441881</v>
      </c>
      <c r="H51" s="8">
        <v>1.3861346157122447E-2</v>
      </c>
      <c r="I51" s="8">
        <v>2.1871810439378766E-3</v>
      </c>
      <c r="J51" s="54">
        <v>0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0.95414330372877187</v>
      </c>
      <c r="F52" s="13">
        <v>4.2674837360478932E-2</v>
      </c>
      <c r="G52" s="13">
        <v>3.1818589107489061E-3</v>
      </c>
      <c r="H52" s="54">
        <v>0</v>
      </c>
      <c r="I52" s="54">
        <v>0</v>
      </c>
      <c r="J52" s="54">
        <v>0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3">
        <v>0.52925322328896018</v>
      </c>
      <c r="F53" s="14">
        <v>0.35195281394684536</v>
      </c>
      <c r="G53" s="8">
        <v>0.10231183998052625</v>
      </c>
      <c r="H53" s="8">
        <v>1.4367238425570862E-2</v>
      </c>
      <c r="I53" s="8">
        <v>2.1148843580983648E-3</v>
      </c>
      <c r="J53" s="54">
        <v>0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0.62854606216648012</v>
      </c>
      <c r="F54" s="8">
        <v>0.2849626105685526</v>
      </c>
      <c r="G54" s="8">
        <v>7.47369224186335E-2</v>
      </c>
      <c r="H54" s="8">
        <v>9.9755545811739676E-3</v>
      </c>
      <c r="I54" s="8">
        <v>1.7788502651618404E-3</v>
      </c>
      <c r="J54" s="54">
        <v>0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3">
        <v>0.45334408742540638</v>
      </c>
      <c r="F55" s="8">
        <v>0.32392714755865498</v>
      </c>
      <c r="G55" s="14">
        <v>0.18949861269443233</v>
      </c>
      <c r="H55" s="8">
        <v>3.3230152321506223E-2</v>
      </c>
      <c r="I55" s="54">
        <v>0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4">
        <v>0.82302297677026492</v>
      </c>
      <c r="F56" s="13">
        <v>0.16440648817208386</v>
      </c>
      <c r="G56" s="13">
        <v>1.2570535057650789E-2</v>
      </c>
      <c r="H56" s="54">
        <v>0</v>
      </c>
      <c r="I56" s="54">
        <v>0</v>
      </c>
      <c r="J56" s="54">
        <v>0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3">
        <v>0.50197670675443851</v>
      </c>
      <c r="F57" s="14">
        <v>0.37355289550152926</v>
      </c>
      <c r="G57" s="8">
        <v>0.10722872255209066</v>
      </c>
      <c r="H57" s="8">
        <v>1.4891885415402838E-2</v>
      </c>
      <c r="I57" s="8">
        <v>2.3497897765382449E-3</v>
      </c>
      <c r="J57" s="54">
        <v>0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4">
        <v>0.77482728686481894</v>
      </c>
      <c r="F58" s="13">
        <v>0.15748444060303551</v>
      </c>
      <c r="G58" s="8">
        <v>5.8044499915445476E-2</v>
      </c>
      <c r="H58" s="8">
        <v>9.6437726167008814E-3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4">
        <v>0.99858049318821562</v>
      </c>
      <c r="F59" s="13">
        <v>1.4195068117845604E-3</v>
      </c>
      <c r="G59" s="54">
        <v>0</v>
      </c>
      <c r="H59" s="54">
        <v>0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4">
        <v>0.99855713619202002</v>
      </c>
      <c r="F60" s="13">
        <v>1.4428638079798982E-3</v>
      </c>
      <c r="G60" s="54">
        <v>0</v>
      </c>
      <c r="H60" s="54">
        <v>0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3">
        <v>0.54902865648997035</v>
      </c>
      <c r="F61" s="14">
        <v>0.33917434070427421</v>
      </c>
      <c r="G61" s="8">
        <v>9.6394735259158162E-2</v>
      </c>
      <c r="H61" s="8">
        <v>1.3425943553561243E-2</v>
      </c>
      <c r="I61" s="8">
        <v>1.9763239930369598E-3</v>
      </c>
      <c r="J61" s="54">
        <v>0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0.61870863793966369</v>
      </c>
      <c r="F62" s="8">
        <v>0.28757469905780375</v>
      </c>
      <c r="G62" s="8">
        <v>8.1314731401308599E-2</v>
      </c>
      <c r="H62" s="8">
        <v>1.1644178738722564E-2</v>
      </c>
      <c r="I62" s="8">
        <v>7.577528625015154E-4</v>
      </c>
      <c r="J62" s="54">
        <v>0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0.61651461871734003</v>
      </c>
      <c r="F63" s="8">
        <v>0.28655601060755298</v>
      </c>
      <c r="G63" s="8">
        <v>8.2275840582473017E-2</v>
      </c>
      <c r="H63" s="8">
        <v>1.0646678181423152E-2</v>
      </c>
      <c r="I63" s="8">
        <v>4.0068519112097349E-3</v>
      </c>
      <c r="J63" s="54">
        <v>0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0.69037162637467764</v>
      </c>
      <c r="F64" s="8">
        <v>0.23647719998302946</v>
      </c>
      <c r="G64" s="8">
        <v>6.9480755125103447E-2</v>
      </c>
      <c r="H64" s="8">
        <v>3.6704185171886222E-3</v>
      </c>
      <c r="I64" s="54">
        <v>0</v>
      </c>
      <c r="J64" s="54">
        <v>0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0.60693672395490728</v>
      </c>
      <c r="F65" s="8">
        <v>0.29512872623963571</v>
      </c>
      <c r="G65" s="8">
        <v>8.3453314860911301E-2</v>
      </c>
      <c r="H65" s="8">
        <v>1.255041471663783E-2</v>
      </c>
      <c r="I65" s="8">
        <v>1.9308202279088797E-3</v>
      </c>
      <c r="J65" s="54">
        <v>0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4">
        <v>0.70273286801223767</v>
      </c>
      <c r="F66" s="13">
        <v>0.23946163183222996</v>
      </c>
      <c r="G66" s="13">
        <v>5.3983736042275778E-2</v>
      </c>
      <c r="H66" s="13">
        <v>3.0460091634924476E-3</v>
      </c>
      <c r="I66" s="8">
        <v>7.7575494976373698E-4</v>
      </c>
      <c r="J66" s="54">
        <v>0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3">
        <v>0.41895652658767513</v>
      </c>
      <c r="F67" s="14">
        <v>0.399806795004995</v>
      </c>
      <c r="G67" s="14">
        <v>0.14652275113023147</v>
      </c>
      <c r="H67" s="14">
        <v>3.0931029119058571E-2</v>
      </c>
      <c r="I67" s="8">
        <v>3.782898158039988E-3</v>
      </c>
      <c r="J67" s="54">
        <v>0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0.58375676828234724</v>
      </c>
      <c r="F68" s="8">
        <v>0.31592807345992985</v>
      </c>
      <c r="G68" s="8">
        <v>9.0587864390372641E-2</v>
      </c>
      <c r="H68" s="8">
        <v>9.0049546518291366E-3</v>
      </c>
      <c r="I68" s="8">
        <v>7.2233921552149031E-4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0.70277731149572775</v>
      </c>
      <c r="F69" s="8">
        <v>0.22924663099482123</v>
      </c>
      <c r="G69" s="8">
        <v>6.2378564771105219E-2</v>
      </c>
      <c r="H69" s="8">
        <v>5.5974927383461385E-3</v>
      </c>
      <c r="I69" s="54">
        <v>0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0.65367838787599208</v>
      </c>
      <c r="F70" s="8">
        <v>0.23573317191289558</v>
      </c>
      <c r="G70" s="8">
        <v>0.10319152697173496</v>
      </c>
      <c r="H70" s="8">
        <v>5.0864439907352095E-3</v>
      </c>
      <c r="I70" s="8">
        <v>2.3104692486424282E-3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0.67399654299647493</v>
      </c>
      <c r="F71" s="8">
        <v>0.2292395037441165</v>
      </c>
      <c r="G71" s="8">
        <v>8.899926386523177E-2</v>
      </c>
      <c r="H71" s="8">
        <v>7.7646893941747562E-3</v>
      </c>
      <c r="I71" s="54">
        <v>0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0.59135728295654022</v>
      </c>
      <c r="F72" s="8">
        <v>0.30998614057009116</v>
      </c>
      <c r="G72" s="8">
        <v>7.4087659556812527E-2</v>
      </c>
      <c r="H72" s="8">
        <v>2.4568916916557028E-2</v>
      </c>
      <c r="I72" s="54">
        <v>0</v>
      </c>
      <c r="J72" s="54">
        <v>0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0.59043722857304781</v>
      </c>
      <c r="F73" s="8">
        <v>0.3528978053676321</v>
      </c>
      <c r="G73" s="13">
        <v>3.334077549881883E-2</v>
      </c>
      <c r="H73" s="8">
        <v>2.1079490624650886E-2</v>
      </c>
      <c r="I73" s="8">
        <v>2.2446999358496922E-3</v>
      </c>
      <c r="J73" s="54">
        <v>0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0.61962143006931947</v>
      </c>
      <c r="F74" s="8">
        <v>0.25404272960891217</v>
      </c>
      <c r="G74" s="8">
        <v>0.11186838366572262</v>
      </c>
      <c r="H74" s="8">
        <v>7.5666017439636945E-3</v>
      </c>
      <c r="I74" s="8">
        <v>6.9008549120821785E-3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69" display="Vissza" xr:uid="{B345E099-F9AE-4D3F-B659-5D882AFAE5D9}"/>
  </hyperlinks>
  <pageMargins left="0.75" right="0.75" top="1" bottom="1" header="0.5" footer="0.5"/>
  <pageSetup orientation="portrait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6E2C5-53A7-4160-AB36-48F909F55F0F}">
  <sheetPr codeName="Munka5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10.140625" style="1" customWidth="1"/>
    <col min="5" max="5" width="11.140625" style="1" customWidth="1"/>
    <col min="6" max="8" width="10.140625" style="1" customWidth="1"/>
    <col min="9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256</v>
      </c>
      <c r="D1" s="65"/>
      <c r="E1" s="65"/>
      <c r="F1" s="65"/>
      <c r="G1" s="65"/>
      <c r="H1" s="65"/>
      <c r="I1" s="65"/>
      <c r="J1" s="65"/>
    </row>
    <row r="2" spans="1:44" ht="29.1" customHeight="1" x14ac:dyDescent="0.2">
      <c r="A2" s="67"/>
      <c r="B2" s="67"/>
      <c r="C2" s="66" t="s">
        <v>1</v>
      </c>
      <c r="D2" s="66"/>
      <c r="E2" s="4" t="s">
        <v>249</v>
      </c>
      <c r="F2" s="4" t="s">
        <v>250</v>
      </c>
      <c r="G2" s="4" t="s">
        <v>251</v>
      </c>
      <c r="H2" s="4" t="s">
        <v>252</v>
      </c>
      <c r="I2" s="4" t="s">
        <v>253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0.18382244715502555</v>
      </c>
      <c r="F4" s="8">
        <v>0.281365123056244</v>
      </c>
      <c r="G4" s="8">
        <v>0.34391279132805186</v>
      </c>
      <c r="H4" s="8">
        <v>0.12467895531567194</v>
      </c>
      <c r="I4" s="8">
        <v>6.6220683145006801E-2</v>
      </c>
      <c r="J4" s="54">
        <v>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4">
        <v>0.35932039520629927</v>
      </c>
      <c r="F5" s="14">
        <v>0.62082244324661628</v>
      </c>
      <c r="G5" s="13">
        <v>1.9051641063262924E-2</v>
      </c>
      <c r="H5" s="13">
        <v>8.0552048382567765E-4</v>
      </c>
      <c r="I5" s="54">
        <v>0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0.16358569613394328</v>
      </c>
      <c r="F6" s="13">
        <v>0.13257232158244278</v>
      </c>
      <c r="G6" s="14">
        <v>0.69686570981344131</v>
      </c>
      <c r="H6" s="13">
        <v>5.6762419585009135E-3</v>
      </c>
      <c r="I6" s="13">
        <v>1.3000305116700498E-3</v>
      </c>
      <c r="J6" s="54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3">
        <v>3.6685461213846797E-2</v>
      </c>
      <c r="F7" s="13">
        <v>8.7658620925513742E-2</v>
      </c>
      <c r="G7" s="8">
        <v>0.4093544809704151</v>
      </c>
      <c r="H7" s="14">
        <v>0.45559246128242203</v>
      </c>
      <c r="I7" s="13">
        <v>1.0708975607801713E-2</v>
      </c>
      <c r="J7" s="54">
        <v>0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3">
        <v>1.6546103979441087E-2</v>
      </c>
      <c r="F8" s="13">
        <v>3.23180520228128E-2</v>
      </c>
      <c r="G8" s="8">
        <v>0.36024796908531065</v>
      </c>
      <c r="H8" s="8">
        <v>0.16482212030654683</v>
      </c>
      <c r="I8" s="14">
        <v>0.42606575460588675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14">
        <v>0.2462270493567579</v>
      </c>
      <c r="F9" s="14">
        <v>0.36152839854559288</v>
      </c>
      <c r="G9" s="13">
        <v>0.2816545497000626</v>
      </c>
      <c r="H9" s="13">
        <v>8.3343846875472943E-2</v>
      </c>
      <c r="I9" s="13">
        <v>2.7246155522115019E-2</v>
      </c>
      <c r="J9" s="54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3">
        <v>1.2981109278719165E-2</v>
      </c>
      <c r="F10" s="13">
        <v>6.1906930071126097E-2</v>
      </c>
      <c r="G10" s="14">
        <v>0.51435344663691573</v>
      </c>
      <c r="H10" s="14">
        <v>0.23783960337745552</v>
      </c>
      <c r="I10" s="14">
        <v>0.17291891063578388</v>
      </c>
      <c r="J10" s="54">
        <v>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13">
        <v>7.702188359718258E-2</v>
      </c>
      <c r="F11" s="14">
        <v>0.88685214668691414</v>
      </c>
      <c r="G11" s="13">
        <v>3.4494731902528164E-2</v>
      </c>
      <c r="H11" s="13">
        <v>1.631237813374297E-3</v>
      </c>
      <c r="I11" s="54">
        <v>0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3">
        <v>2.5096192656564691E-2</v>
      </c>
      <c r="F12" s="13">
        <v>5.9025893484301595E-2</v>
      </c>
      <c r="G12" s="14">
        <v>0.64991123574005283</v>
      </c>
      <c r="H12" s="14">
        <v>0.19733919537979014</v>
      </c>
      <c r="I12" s="8">
        <v>6.8627482739289786E-2</v>
      </c>
      <c r="J12" s="54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3">
        <v>1.3330913295130607E-2</v>
      </c>
      <c r="F13" s="13">
        <v>6.0999304074238522E-2</v>
      </c>
      <c r="G13" s="14">
        <v>0.51981203565446554</v>
      </c>
      <c r="H13" s="14">
        <v>0.2387951232577542</v>
      </c>
      <c r="I13" s="14">
        <v>0.16706262371841082</v>
      </c>
      <c r="J13" s="54">
        <v>0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4">
        <v>0.56348786835256914</v>
      </c>
      <c r="F14" s="13">
        <v>0.17879404504144422</v>
      </c>
      <c r="G14" s="8">
        <v>0.25335524244214735</v>
      </c>
      <c r="H14" s="13">
        <v>4.3628441638404588E-3</v>
      </c>
      <c r="I14" s="54">
        <v>0</v>
      </c>
      <c r="J14" s="54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4">
        <v>0.63471395365195615</v>
      </c>
      <c r="F15" s="14">
        <v>0.36129976186559676</v>
      </c>
      <c r="G15" s="13">
        <v>3.9862844824472259E-3</v>
      </c>
      <c r="H15" s="54">
        <v>0</v>
      </c>
      <c r="I15" s="54">
        <v>0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0.12440619074283724</v>
      </c>
      <c r="F16" s="8">
        <v>0.25979793021378461</v>
      </c>
      <c r="G16" s="8">
        <v>0.34735162711486306</v>
      </c>
      <c r="H16" s="8">
        <v>0.18691588334465797</v>
      </c>
      <c r="I16" s="8">
        <v>8.1528368583857536E-2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0.1420790861668888</v>
      </c>
      <c r="F17" s="8">
        <v>0.34962576991202776</v>
      </c>
      <c r="G17" s="8">
        <v>0.35129096832653706</v>
      </c>
      <c r="H17" s="8">
        <v>0.10077367040086629</v>
      </c>
      <c r="I17" s="8">
        <v>5.6230505193679912E-2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0.16636056681176922</v>
      </c>
      <c r="F18" s="8">
        <v>0.32081633354506794</v>
      </c>
      <c r="G18" s="8">
        <v>0.33570151546635996</v>
      </c>
      <c r="H18" s="8">
        <v>0.1245399568649483</v>
      </c>
      <c r="I18" s="8">
        <v>5.2581627311852813E-2</v>
      </c>
      <c r="J18" s="54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0.16252377598418488</v>
      </c>
      <c r="F19" s="8">
        <v>0.25425751735970914</v>
      </c>
      <c r="G19" s="8">
        <v>0.38560545617153802</v>
      </c>
      <c r="H19" s="8">
        <v>0.12863101786253694</v>
      </c>
      <c r="I19" s="8">
        <v>6.8982232622033804E-2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4">
        <v>0.24989348708880621</v>
      </c>
      <c r="F20" s="8">
        <v>0.25565260659283512</v>
      </c>
      <c r="G20" s="8">
        <v>0.28497357734201256</v>
      </c>
      <c r="H20" s="8">
        <v>0.13238614803496795</v>
      </c>
      <c r="I20" s="8">
        <v>7.7094180941378973E-2</v>
      </c>
      <c r="J20" s="54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0.23589943787272699</v>
      </c>
      <c r="F21" s="8">
        <v>0.27583495962837501</v>
      </c>
      <c r="G21" s="8">
        <v>0.30388057605754526</v>
      </c>
      <c r="H21" s="8">
        <v>8.4414130375125643E-2</v>
      </c>
      <c r="I21" s="8">
        <v>9.9970896066227374E-2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0.1915360587238483</v>
      </c>
      <c r="F22" s="8">
        <v>0.25462823088732334</v>
      </c>
      <c r="G22" s="8">
        <v>0.34181182940950811</v>
      </c>
      <c r="H22" s="8">
        <v>0.13769064216852164</v>
      </c>
      <c r="I22" s="8">
        <v>7.4333238810801741E-2</v>
      </c>
      <c r="J22" s="54">
        <v>0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0.14577973268087716</v>
      </c>
      <c r="F23" s="14">
        <v>0.41322864063594161</v>
      </c>
      <c r="G23" s="8">
        <v>0.35427451277009553</v>
      </c>
      <c r="H23" s="13">
        <v>6.0506695233155543E-2</v>
      </c>
      <c r="I23" s="13">
        <v>2.6210418679929647E-2</v>
      </c>
      <c r="J23" s="54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0.17231201836654036</v>
      </c>
      <c r="F24" s="8">
        <v>0.29426339170356758</v>
      </c>
      <c r="G24" s="8">
        <v>0.35724576618023152</v>
      </c>
      <c r="H24" s="8">
        <v>0.11846625204947056</v>
      </c>
      <c r="I24" s="8">
        <v>5.7712571700188134E-2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0.13255099437052717</v>
      </c>
      <c r="F25" s="8">
        <v>0.2950455316470047</v>
      </c>
      <c r="G25" s="8">
        <v>0.39726309760021772</v>
      </c>
      <c r="H25" s="8">
        <v>0.11905995708829258</v>
      </c>
      <c r="I25" s="8">
        <v>5.6080419293958725E-2</v>
      </c>
      <c r="J25" s="54">
        <v>0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0.1790163122572076</v>
      </c>
      <c r="F26" s="8">
        <v>0.27465207555374282</v>
      </c>
      <c r="G26" s="8">
        <v>0.3355849510818571</v>
      </c>
      <c r="H26" s="8">
        <v>0.13813880639715781</v>
      </c>
      <c r="I26" s="8">
        <v>7.2607854710035905E-2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4">
        <v>0.23813610868107685</v>
      </c>
      <c r="F27" s="8">
        <v>0.26876535259658429</v>
      </c>
      <c r="G27" s="8">
        <v>0.30150083047750703</v>
      </c>
      <c r="H27" s="8">
        <v>0.11840257894048771</v>
      </c>
      <c r="I27" s="8">
        <v>7.3195129304344436E-2</v>
      </c>
      <c r="J27" s="54">
        <v>0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4">
        <v>0.52925256815038435</v>
      </c>
      <c r="F28" s="13">
        <v>0.19093842847446904</v>
      </c>
      <c r="G28" s="13">
        <v>0.18859840052800547</v>
      </c>
      <c r="H28" s="13">
        <v>4.5860570577058286E-2</v>
      </c>
      <c r="I28" s="8">
        <v>4.535003227008156E-2</v>
      </c>
      <c r="J28" s="54"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0.18529223866361832</v>
      </c>
      <c r="F29" s="8">
        <v>0.24477024283120674</v>
      </c>
      <c r="G29" s="8">
        <v>0.326791259481017</v>
      </c>
      <c r="H29" s="8">
        <v>0.15051615347259542</v>
      </c>
      <c r="I29" s="8">
        <v>9.263010555156144E-2</v>
      </c>
      <c r="J29" s="54">
        <v>0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13">
        <v>7.3442531213292417E-2</v>
      </c>
      <c r="F30" s="8">
        <v>0.32905314728240853</v>
      </c>
      <c r="G30" s="8">
        <v>0.38825512784639765</v>
      </c>
      <c r="H30" s="8">
        <v>0.14947304674157308</v>
      </c>
      <c r="I30" s="8">
        <v>5.9776146916329119E-2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3">
        <v>6.8971811493094684E-2</v>
      </c>
      <c r="F31" s="8">
        <v>0.32059320593242657</v>
      </c>
      <c r="G31" s="8">
        <v>0.41618759271646966</v>
      </c>
      <c r="H31" s="8">
        <v>0.12855319555894501</v>
      </c>
      <c r="I31" s="8">
        <v>6.569419429906341E-2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3">
        <v>2.0397081356309812E-2</v>
      </c>
      <c r="F32" s="8">
        <v>0.25802394114310895</v>
      </c>
      <c r="G32" s="14">
        <v>0.45031229214506197</v>
      </c>
      <c r="H32" s="14">
        <v>0.17832461166023456</v>
      </c>
      <c r="I32" s="14">
        <v>9.2942073695283553E-2</v>
      </c>
      <c r="J32" s="54">
        <v>0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4">
        <v>0.49260065236374667</v>
      </c>
      <c r="F33" s="8">
        <v>0.3254662833832454</v>
      </c>
      <c r="G33" s="13">
        <v>0.14288006463466263</v>
      </c>
      <c r="H33" s="13">
        <v>2.3320090965813702E-2</v>
      </c>
      <c r="I33" s="13">
        <v>1.573290865253197E-2</v>
      </c>
      <c r="J33" s="54">
        <v>0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4">
        <v>0.33289998096363926</v>
      </c>
      <c r="F34" s="13">
        <v>0.16209869091099327</v>
      </c>
      <c r="G34" s="8">
        <v>0.29829240034884824</v>
      </c>
      <c r="H34" s="8">
        <v>0.10387531870167377</v>
      </c>
      <c r="I34" s="14">
        <v>0.10283360907484441</v>
      </c>
      <c r="J34" s="54">
        <v>0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0.24087583216767791</v>
      </c>
      <c r="F35" s="13">
        <v>0.15829204793332816</v>
      </c>
      <c r="G35" s="8">
        <v>0.31306583415821299</v>
      </c>
      <c r="H35" s="14">
        <v>0.1868017015034856</v>
      </c>
      <c r="I35" s="8">
        <v>0.10096458423729575</v>
      </c>
      <c r="J35" s="54">
        <v>0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13">
        <v>0.1266906122483307</v>
      </c>
      <c r="F36" s="8">
        <v>0.26589393478971851</v>
      </c>
      <c r="G36" s="8">
        <v>0.38125329395602686</v>
      </c>
      <c r="H36" s="8">
        <v>0.1706790491131828</v>
      </c>
      <c r="I36" s="8">
        <v>5.5483109892738879E-2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3">
        <v>4.2314048478352559E-2</v>
      </c>
      <c r="F37" s="14">
        <v>0.50705547074262791</v>
      </c>
      <c r="G37" s="8">
        <v>0.37936261978553937</v>
      </c>
      <c r="H37" s="13">
        <v>5.8178080757855924E-2</v>
      </c>
      <c r="I37" s="13">
        <v>1.3089780235624491E-2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4">
        <v>0.33522123126066122</v>
      </c>
      <c r="F38" s="13">
        <v>0.16494675836548495</v>
      </c>
      <c r="G38" s="8">
        <v>0.2663898399263413</v>
      </c>
      <c r="H38" s="8">
        <v>0.10559797307199476</v>
      </c>
      <c r="I38" s="14">
        <v>0.12784419737551808</v>
      </c>
      <c r="J38" s="54">
        <v>0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14">
        <v>0.27444726057401886</v>
      </c>
      <c r="F39" s="13">
        <v>0.14075190269674262</v>
      </c>
      <c r="G39" s="8">
        <v>0.34264755810574998</v>
      </c>
      <c r="H39" s="8">
        <v>0.11591172030862898</v>
      </c>
      <c r="I39" s="14">
        <v>0.12624155831485973</v>
      </c>
      <c r="J39" s="54">
        <v>0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14">
        <v>0.40211130253449573</v>
      </c>
      <c r="F40" s="13">
        <v>0.19081527839743889</v>
      </c>
      <c r="G40" s="8">
        <v>0.27248542074620757</v>
      </c>
      <c r="H40" s="8">
        <v>8.8414750897876718E-2</v>
      </c>
      <c r="I40" s="8">
        <v>4.6173247423982718E-2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0.2585689524679981</v>
      </c>
      <c r="F41" s="13">
        <v>0.17211241421483162</v>
      </c>
      <c r="G41" s="8">
        <v>0.3248881739072757</v>
      </c>
      <c r="H41" s="8">
        <v>0.14834745912311434</v>
      </c>
      <c r="I41" s="8">
        <v>9.608300028678092E-2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0.22648437744779035</v>
      </c>
      <c r="F42" s="13">
        <v>0.14185446806537852</v>
      </c>
      <c r="G42" s="8">
        <v>0.30506998167021154</v>
      </c>
      <c r="H42" s="14">
        <v>0.22280439356133999</v>
      </c>
      <c r="I42" s="8">
        <v>0.10378677925528057</v>
      </c>
      <c r="J42" s="54">
        <v>0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0.15352228896673473</v>
      </c>
      <c r="F43" s="8">
        <v>0.29420835345540958</v>
      </c>
      <c r="G43" s="8">
        <v>0.2754823011659383</v>
      </c>
      <c r="H43" s="8">
        <v>0.1873806390133699</v>
      </c>
      <c r="I43" s="8">
        <v>8.9406417398548724E-2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0.13341710757746697</v>
      </c>
      <c r="F44" s="8">
        <v>0.24221347540782395</v>
      </c>
      <c r="G44" s="8">
        <v>0.40668337285225126</v>
      </c>
      <c r="H44" s="8">
        <v>0.19190843259602375</v>
      </c>
      <c r="I44" s="8">
        <v>2.5777611566434634E-2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13">
        <v>5.4206895375848545E-2</v>
      </c>
      <c r="F45" s="8">
        <v>0.23696212467239264</v>
      </c>
      <c r="G45" s="14">
        <v>0.55666383463440505</v>
      </c>
      <c r="H45" s="8">
        <v>0.11279428071689342</v>
      </c>
      <c r="I45" s="8">
        <v>3.9372864600460453E-2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13">
        <v>6.3337806358027757E-2</v>
      </c>
      <c r="F46" s="14">
        <v>0.41452765101761441</v>
      </c>
      <c r="G46" s="14">
        <v>0.44306299635942503</v>
      </c>
      <c r="H46" s="8">
        <v>7.0957922742045015E-2</v>
      </c>
      <c r="I46" s="13">
        <v>8.1136235228869633E-3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3">
        <v>1.831926154287342E-2</v>
      </c>
      <c r="F47" s="14">
        <v>0.69889126329184104</v>
      </c>
      <c r="G47" s="8">
        <v>0.26224179700297517</v>
      </c>
      <c r="H47" s="13">
        <v>1.7473548761604295E-2</v>
      </c>
      <c r="I47" s="13">
        <v>3.074129400705668E-3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4">
        <v>0.36105698344827691</v>
      </c>
      <c r="F48" s="8">
        <v>0.26657651262805393</v>
      </c>
      <c r="G48" s="13">
        <v>0.2613240450478696</v>
      </c>
      <c r="H48" s="13">
        <v>7.40921495688288E-2</v>
      </c>
      <c r="I48" s="13">
        <v>3.695030930696859E-2</v>
      </c>
      <c r="J48" s="54">
        <v>0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3">
        <v>9.8228019670598188E-2</v>
      </c>
      <c r="F49" s="8">
        <v>0.28850719970431121</v>
      </c>
      <c r="G49" s="8">
        <v>0.38379856417094887</v>
      </c>
      <c r="H49" s="8">
        <v>0.14910957006336759</v>
      </c>
      <c r="I49" s="8">
        <v>8.0356646390774056E-2</v>
      </c>
      <c r="J49" s="54">
        <v>0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4">
        <v>0.64182690828810807</v>
      </c>
      <c r="F50" s="13">
        <v>0.21683758376739712</v>
      </c>
      <c r="G50" s="13">
        <v>0.11751424851279282</v>
      </c>
      <c r="H50" s="13">
        <v>1.955502605108057E-2</v>
      </c>
      <c r="I50" s="13">
        <v>4.2662333806211981E-3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3">
        <v>4.2950399489494806E-2</v>
      </c>
      <c r="F51" s="8">
        <v>0.30121236770523591</v>
      </c>
      <c r="G51" s="14">
        <v>0.41354797836526053</v>
      </c>
      <c r="H51" s="14">
        <v>0.15701275210339877</v>
      </c>
      <c r="I51" s="8">
        <v>8.5276502336611368E-2</v>
      </c>
      <c r="J51" s="54">
        <v>0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0.79943033817785047</v>
      </c>
      <c r="F52" s="13">
        <v>0.14027594315012629</v>
      </c>
      <c r="G52" s="13">
        <v>5.4344250293268302E-2</v>
      </c>
      <c r="H52" s="13">
        <v>4.5933810021899727E-3</v>
      </c>
      <c r="I52" s="13">
        <v>1.356087376565473E-3</v>
      </c>
      <c r="J52" s="54">
        <v>0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3">
        <v>2.1082650083270739E-2</v>
      </c>
      <c r="F53" s="8">
        <v>0.31866293038095694</v>
      </c>
      <c r="G53" s="14">
        <v>0.4204620466146739</v>
      </c>
      <c r="H53" s="14">
        <v>0.15642432810897927</v>
      </c>
      <c r="I53" s="8">
        <v>8.3368044812120665E-2</v>
      </c>
      <c r="J53" s="54">
        <v>0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0.19223075901343151</v>
      </c>
      <c r="F54" s="8">
        <v>0.28156541819681541</v>
      </c>
      <c r="G54" s="8">
        <v>0.34083658007503376</v>
      </c>
      <c r="H54" s="8">
        <v>0.12120815378478703</v>
      </c>
      <c r="I54" s="8">
        <v>6.4159088929934466E-2</v>
      </c>
      <c r="J54" s="54">
        <v>0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3">
        <v>5.1330094352794051E-2</v>
      </c>
      <c r="F55" s="8">
        <v>0.27820901099998629</v>
      </c>
      <c r="G55" s="8">
        <v>0.39238559698662651</v>
      </c>
      <c r="H55" s="8">
        <v>0.17936944119207776</v>
      </c>
      <c r="I55" s="8">
        <v>9.8705856468515277E-2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4">
        <v>0.40869820942945945</v>
      </c>
      <c r="F56" s="8">
        <v>0.39088522235901679</v>
      </c>
      <c r="G56" s="13">
        <v>0.18674034484152538</v>
      </c>
      <c r="H56" s="13">
        <v>8.3187438630445872E-3</v>
      </c>
      <c r="I56" s="13">
        <v>5.3574795069532858E-3</v>
      </c>
      <c r="J56" s="54">
        <v>0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3">
        <v>1.5758417376015584E-2</v>
      </c>
      <c r="F57" s="8">
        <v>0.29454552625453595</v>
      </c>
      <c r="G57" s="14">
        <v>0.43041027786881758</v>
      </c>
      <c r="H57" s="14">
        <v>0.16806759563921334</v>
      </c>
      <c r="I57" s="8">
        <v>9.1218182861417349E-2</v>
      </c>
      <c r="J57" s="54">
        <v>0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3">
        <v>6.9017416961929173E-2</v>
      </c>
      <c r="F58" s="14">
        <v>0.53579508971408063</v>
      </c>
      <c r="G58" s="8">
        <v>0.33089681304166013</v>
      </c>
      <c r="H58" s="13">
        <v>5.1598460147364328E-2</v>
      </c>
      <c r="I58" s="13">
        <v>1.2692220134967085E-2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4">
        <v>0.9318509783321276</v>
      </c>
      <c r="F59" s="13">
        <v>5.534348241866318E-2</v>
      </c>
      <c r="G59" s="13">
        <v>9.4746982291322463E-3</v>
      </c>
      <c r="H59" s="13">
        <v>3.3308410200760087E-3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4">
        <v>0.93221536712503605</v>
      </c>
      <c r="F60" s="13">
        <v>5.6254120886585976E-2</v>
      </c>
      <c r="G60" s="13">
        <v>9.6305977913270936E-3</v>
      </c>
      <c r="H60" s="13">
        <v>1.899914197049563E-3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3">
        <v>4.7974363488557638E-2</v>
      </c>
      <c r="F61" s="14">
        <v>0.32222721226228829</v>
      </c>
      <c r="G61" s="14">
        <v>0.40459160613780104</v>
      </c>
      <c r="H61" s="8">
        <v>0.14696577418488277</v>
      </c>
      <c r="I61" s="8">
        <v>7.8241043926471826E-2</v>
      </c>
      <c r="J61" s="54">
        <v>0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0.17426355509497146</v>
      </c>
      <c r="F62" s="8">
        <v>0.2904676346792715</v>
      </c>
      <c r="G62" s="8">
        <v>0.34319689555156896</v>
      </c>
      <c r="H62" s="8">
        <v>0.13479727859403728</v>
      </c>
      <c r="I62" s="8">
        <v>5.7274636080151285E-2</v>
      </c>
      <c r="J62" s="54">
        <v>0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0.20820858059084058</v>
      </c>
      <c r="F63" s="8">
        <v>0.25814328294698669</v>
      </c>
      <c r="G63" s="8">
        <v>0.34573914628862573</v>
      </c>
      <c r="H63" s="8">
        <v>9.8865630919627245E-2</v>
      </c>
      <c r="I63" s="8">
        <v>8.9043359253918833E-2</v>
      </c>
      <c r="J63" s="54">
        <v>0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0.23345134494869665</v>
      </c>
      <c r="F64" s="8">
        <v>0.3297509305234595</v>
      </c>
      <c r="G64" s="8">
        <v>0.34493650707521589</v>
      </c>
      <c r="H64" s="13">
        <v>6.9742884961688081E-2</v>
      </c>
      <c r="I64" s="13">
        <v>2.2118332490939818E-2</v>
      </c>
      <c r="J64" s="54">
        <v>0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0.17616391929864997</v>
      </c>
      <c r="F65" s="8">
        <v>0.27389842379805218</v>
      </c>
      <c r="G65" s="8">
        <v>0.34375481571474614</v>
      </c>
      <c r="H65" s="8">
        <v>0.13315646426368377</v>
      </c>
      <c r="I65" s="8">
        <v>7.3026376924869504E-2</v>
      </c>
      <c r="J65" s="54">
        <v>0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4">
        <v>0.25257759291971904</v>
      </c>
      <c r="F66" s="8">
        <v>0.30128659482718795</v>
      </c>
      <c r="G66" s="8">
        <v>0.30808774044020487</v>
      </c>
      <c r="H66" s="13">
        <v>9.3962272644876527E-2</v>
      </c>
      <c r="I66" s="13">
        <v>4.4085799168012967E-2</v>
      </c>
      <c r="J66" s="54">
        <v>0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3">
        <v>2.2064739539589397E-2</v>
      </c>
      <c r="F67" s="8">
        <v>0.23449660768690767</v>
      </c>
      <c r="G67" s="14">
        <v>0.4281970735061052</v>
      </c>
      <c r="H67" s="14">
        <v>0.19694496710456921</v>
      </c>
      <c r="I67" s="14">
        <v>0.11829661216282862</v>
      </c>
      <c r="J67" s="54">
        <v>0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0.17138673018750555</v>
      </c>
      <c r="F68" s="8">
        <v>0.281038064449181</v>
      </c>
      <c r="G68" s="8">
        <v>0.34472275607187475</v>
      </c>
      <c r="H68" s="8">
        <v>0.1267976968421487</v>
      </c>
      <c r="I68" s="8">
        <v>7.6054752449289817E-2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0.12873519126482458</v>
      </c>
      <c r="F69" s="8">
        <v>0.26106045411979367</v>
      </c>
      <c r="G69" s="8">
        <v>0.35258470871940273</v>
      </c>
      <c r="H69" s="8">
        <v>0.17951312957366125</v>
      </c>
      <c r="I69" s="8">
        <v>7.8106516322318326E-2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0.1499362752891053</v>
      </c>
      <c r="F70" s="8">
        <v>0.31976510908404171</v>
      </c>
      <c r="G70" s="8">
        <v>0.34763988402573504</v>
      </c>
      <c r="H70" s="8">
        <v>0.11449333528830366</v>
      </c>
      <c r="I70" s="8">
        <v>6.8165396312813792E-2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14">
        <v>0.30103337716337458</v>
      </c>
      <c r="F71" s="13">
        <v>0.16510198293337947</v>
      </c>
      <c r="G71" s="8">
        <v>0.37943103836526171</v>
      </c>
      <c r="H71" s="8">
        <v>0.12464914639158176</v>
      </c>
      <c r="I71" s="8">
        <v>2.9784455146399748E-2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0.25246546358838301</v>
      </c>
      <c r="F72" s="8">
        <v>0.25601816699890689</v>
      </c>
      <c r="G72" s="8">
        <v>0.31499232929401982</v>
      </c>
      <c r="H72" s="8">
        <v>0.1022502327906976</v>
      </c>
      <c r="I72" s="8">
        <v>7.4273807327993879E-2</v>
      </c>
      <c r="J72" s="54">
        <v>0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0.20342653215256154</v>
      </c>
      <c r="F73" s="8">
        <v>0.3213217571596676</v>
      </c>
      <c r="G73" s="8">
        <v>0.32835977369782637</v>
      </c>
      <c r="H73" s="8">
        <v>9.1394030708260132E-2</v>
      </c>
      <c r="I73" s="8">
        <v>5.5497906281683849E-2</v>
      </c>
      <c r="J73" s="54">
        <v>0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0.12484989048807568</v>
      </c>
      <c r="F74" s="8">
        <v>0.32907674843152956</v>
      </c>
      <c r="G74" s="8">
        <v>0.34853587240410472</v>
      </c>
      <c r="H74" s="8">
        <v>0.13692856990291788</v>
      </c>
      <c r="I74" s="8">
        <v>6.0608918773372815E-2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70" display="Vissza" xr:uid="{F8C3B69A-6260-4C52-AABC-C04A9EC78F74}"/>
  </hyperlinks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B8B13-7BC0-4469-BFE9-425497DB4CDC}">
  <sheetPr codeName="Munka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86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2</v>
      </c>
      <c r="F2" s="4" t="s">
        <v>3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0.76477279439774681</v>
      </c>
      <c r="F4" s="8">
        <v>0.23522720560225271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0.57118996396600619</v>
      </c>
      <c r="F5" s="14">
        <v>0.42881003603399892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0.7809909923527123</v>
      </c>
      <c r="F6" s="8">
        <v>0.2190090076472869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4">
        <v>0.92767083353061319</v>
      </c>
      <c r="F7" s="13">
        <v>7.2329166469386849E-2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0.9598826358829442</v>
      </c>
      <c r="F8" s="13">
        <v>4.0117364117055139E-2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13">
        <v>0.69220269364776688</v>
      </c>
      <c r="F9" s="14">
        <v>0.30779730635223368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4">
        <v>0.9634436081602773</v>
      </c>
      <c r="F10" s="13">
        <v>3.655639183972334E-2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0.79641319964543411</v>
      </c>
      <c r="F11" s="8">
        <v>0.20358680035456467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0.91174567209642532</v>
      </c>
      <c r="F12" s="13">
        <v>8.8254327903574195E-2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4">
        <v>0.96674023903426654</v>
      </c>
      <c r="F13" s="13">
        <v>3.325976096573359E-2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3">
        <v>0.45787441287069458</v>
      </c>
      <c r="F14" s="14">
        <v>0.54212558712930647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0.35147563403610826</v>
      </c>
      <c r="F15" s="14">
        <v>0.64852436596389196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0.77139636377418386</v>
      </c>
      <c r="F16" s="8">
        <v>0.22860363622581625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14">
        <v>0.85949108475463243</v>
      </c>
      <c r="F17" s="13">
        <v>0.14050891524536746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0.81605986646168138</v>
      </c>
      <c r="F18" s="8">
        <v>0.18394013353831828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0.77605791626171883</v>
      </c>
      <c r="F19" s="8">
        <v>0.22394208373828145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3">
        <v>0.66539287335888853</v>
      </c>
      <c r="F20" s="14">
        <v>0.33460712664111159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0.58760167072246317</v>
      </c>
      <c r="F21" s="8">
        <v>0.41239832927753722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0.75937484158569146</v>
      </c>
      <c r="F22" s="8">
        <v>0.24062515841431081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0.79139492538552636</v>
      </c>
      <c r="F23" s="8">
        <v>0.20860507461447284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14">
        <v>0.82970844779223152</v>
      </c>
      <c r="F24" s="13">
        <v>0.17029155220776662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4">
        <v>0.82602455941560715</v>
      </c>
      <c r="F25" s="13">
        <v>0.17397544058439318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0.77562727553707222</v>
      </c>
      <c r="F26" s="8">
        <v>0.22437272446292933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3">
        <v>0.65680097712581076</v>
      </c>
      <c r="F27" s="14">
        <v>0.34319902287418924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0.39516296951891133</v>
      </c>
      <c r="F28" s="14">
        <v>0.60483703048108661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0.75399749234239255</v>
      </c>
      <c r="F29" s="8">
        <v>0.24600250765760856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14">
        <v>0.88135899912027293</v>
      </c>
      <c r="F30" s="13">
        <v>0.11864100087972837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0.89748934146175907</v>
      </c>
      <c r="F31" s="13">
        <v>0.10251065853824101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0.91754612805028768</v>
      </c>
      <c r="F32" s="13">
        <v>8.2453871949709934E-2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0.47612068988242817</v>
      </c>
      <c r="F33" s="14">
        <v>0.52387931011757238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0.61978148074715977</v>
      </c>
      <c r="F34" s="14">
        <v>0.38021851925283934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0.731541643307144</v>
      </c>
      <c r="F35" s="8">
        <v>0.2684583566928565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14">
        <v>0.81792798170036296</v>
      </c>
      <c r="F36" s="13">
        <v>0.18207201829963668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4">
        <v>0.88800717006544649</v>
      </c>
      <c r="F37" s="13">
        <v>0.11199282993455348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3">
        <v>0.62683564066758013</v>
      </c>
      <c r="F38" s="14">
        <v>0.37316435933241976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13">
        <v>0.65758357497220321</v>
      </c>
      <c r="F39" s="14">
        <v>0.34241642502779712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13">
        <v>0.56755680338873638</v>
      </c>
      <c r="F40" s="14">
        <v>0.43244319661126512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0.68769813051581741</v>
      </c>
      <c r="F41" s="8">
        <v>0.31230186948418337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0.77070212933775095</v>
      </c>
      <c r="F42" s="8">
        <v>0.22929787066225008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0.78567380564986056</v>
      </c>
      <c r="F43" s="8">
        <v>0.21432619435014014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0.82406696848570549</v>
      </c>
      <c r="F44" s="8">
        <v>0.17593303151429532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14">
        <v>0.88777669787735292</v>
      </c>
      <c r="F45" s="13">
        <v>0.11222330212264746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14">
        <v>0.87898314562627078</v>
      </c>
      <c r="F46" s="13">
        <v>0.12101685437372875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4">
        <v>0.89367575368553753</v>
      </c>
      <c r="F47" s="13">
        <v>0.10632424631446211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0.44896996497191088</v>
      </c>
      <c r="F48" s="14">
        <v>0.551030035028089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4">
        <v>0.91728800361149321</v>
      </c>
      <c r="F49" s="13">
        <v>8.2711996388506778E-2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54">
        <v>0</v>
      </c>
      <c r="F50" s="14">
        <v>1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4">
        <v>1</v>
      </c>
      <c r="F51" s="54">
        <v>0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0.25312040387750523</v>
      </c>
      <c r="F52" s="14">
        <v>0.74687959612249499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4">
        <v>0.90003130459357639</v>
      </c>
      <c r="F53" s="13">
        <v>9.9968695406425306E-2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0.75855820403332364</v>
      </c>
      <c r="F54" s="8">
        <v>0.24144179596667828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0.86269800375611116</v>
      </c>
      <c r="F55" s="13">
        <v>0.13730199624388889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4">
        <v>1</v>
      </c>
      <c r="F56" s="54">
        <v>0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1</v>
      </c>
      <c r="F57" s="54">
        <v>0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54">
        <v>0</v>
      </c>
      <c r="F58" s="14">
        <v>1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54">
        <v>0</v>
      </c>
      <c r="F59" s="14">
        <v>1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54">
        <v>0</v>
      </c>
      <c r="F60" s="14">
        <v>1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4">
        <v>0.90359414851123498</v>
      </c>
      <c r="F61" s="13">
        <v>9.6405851488765515E-2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0.74605615556848393</v>
      </c>
      <c r="F62" s="8">
        <v>0.25394384443151674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0.81252168088928978</v>
      </c>
      <c r="F63" s="8">
        <v>0.18747831911071011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13">
        <v>0.54307244982789538</v>
      </c>
      <c r="F64" s="14">
        <v>0.45692755017210529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0.79898468182904425</v>
      </c>
      <c r="F65" s="8">
        <v>0.20101531817095769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0.68088738426104867</v>
      </c>
      <c r="F66" s="14">
        <v>0.31911261573894972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0.96212691960797581</v>
      </c>
      <c r="F67" s="13">
        <v>3.7873080392024479E-2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0.80326792510410949</v>
      </c>
      <c r="F68" s="8">
        <v>0.19673207489589054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0.78296181354438588</v>
      </c>
      <c r="F69" s="8">
        <v>0.21703818645561429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0.73868016729681474</v>
      </c>
      <c r="F70" s="8">
        <v>0.26131983270318548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13">
        <v>0.64522221406224911</v>
      </c>
      <c r="F71" s="14">
        <v>0.35477778593774828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0.75217026888837979</v>
      </c>
      <c r="F72" s="8">
        <v>0.24782973111162093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0.70561194414138617</v>
      </c>
      <c r="F73" s="8">
        <v>0.29438805585861394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0.83214769809810596</v>
      </c>
      <c r="F74" s="8">
        <v>0.16785230190189387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3" display="Vissza" xr:uid="{1BF6BD78-46B7-4D17-A400-6F71FF21BDF5}"/>
  </hyperlinks>
  <pageMargins left="0.75" right="0.75" top="1" bottom="1" header="0.5" footer="0.5"/>
  <pageSetup orientation="portrait" horizontalDpi="300" verticalDpi="30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EA3F0-70F3-4020-8A8E-1876A307266E}">
  <sheetPr codeName="Munka5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8" width="12.85546875" style="1" customWidth="1"/>
    <col min="9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257</v>
      </c>
      <c r="D1" s="65"/>
      <c r="E1" s="65"/>
      <c r="F1" s="65"/>
      <c r="G1" s="65"/>
      <c r="H1" s="65"/>
      <c r="I1" s="65"/>
      <c r="J1" s="65"/>
    </row>
    <row r="2" spans="1:44" ht="29.1" customHeight="1" x14ac:dyDescent="0.2">
      <c r="A2" s="67"/>
      <c r="B2" s="67"/>
      <c r="C2" s="66" t="s">
        <v>1</v>
      </c>
      <c r="D2" s="66"/>
      <c r="E2" s="4" t="s">
        <v>249</v>
      </c>
      <c r="F2" s="4" t="s">
        <v>250</v>
      </c>
      <c r="G2" s="4" t="s">
        <v>251</v>
      </c>
      <c r="H2" s="4" t="s">
        <v>252</v>
      </c>
      <c r="I2" s="4" t="s">
        <v>253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0.81350471272156877</v>
      </c>
      <c r="F4" s="8">
        <v>0.14842558539664244</v>
      </c>
      <c r="G4" s="8">
        <v>3.252147060184811E-2</v>
      </c>
      <c r="H4" s="8">
        <v>3.6963198050226735E-3</v>
      </c>
      <c r="I4" s="8">
        <v>1.0239565330483924E-3</v>
      </c>
      <c r="J4" s="8">
        <v>8.2795494186792176E-4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0.76991681572511028</v>
      </c>
      <c r="F5" s="14">
        <v>0.22945531197730593</v>
      </c>
      <c r="G5" s="13">
        <v>6.2787229758733587E-4</v>
      </c>
      <c r="H5" s="54">
        <v>0</v>
      </c>
      <c r="I5" s="54">
        <v>0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0.79505899216678766</v>
      </c>
      <c r="F6" s="8">
        <v>0.12419433845065116</v>
      </c>
      <c r="G6" s="14">
        <v>8.0746669382560587E-2</v>
      </c>
      <c r="H6" s="54">
        <v>0</v>
      </c>
      <c r="I6" s="54">
        <v>0</v>
      </c>
      <c r="J6" s="54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4">
        <v>0.87785856701812603</v>
      </c>
      <c r="F7" s="13">
        <v>8.502635514978811E-2</v>
      </c>
      <c r="G7" s="8">
        <v>2.3176335821314561E-2</v>
      </c>
      <c r="H7" s="8">
        <v>1.0098276302197012E-2</v>
      </c>
      <c r="I7" s="54">
        <v>0</v>
      </c>
      <c r="J7" s="8">
        <v>3.840465708573616E-3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0.85892613075183366</v>
      </c>
      <c r="F8" s="13">
        <v>9.2590005033046208E-2</v>
      </c>
      <c r="G8" s="8">
        <v>3.1432499509900264E-2</v>
      </c>
      <c r="H8" s="8">
        <v>1.0186103423911505E-2</v>
      </c>
      <c r="I8" s="8">
        <v>6.8652612813073473E-3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13">
        <v>0.77693493917316658</v>
      </c>
      <c r="F9" s="8">
        <v>0.1807437748757782</v>
      </c>
      <c r="G9" s="8">
        <v>3.8247875987431325E-2</v>
      </c>
      <c r="H9" s="8">
        <v>4.073409963624877E-3</v>
      </c>
      <c r="I9" s="54">
        <v>0</v>
      </c>
      <c r="J9" s="54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4">
        <v>0.91361958916364339</v>
      </c>
      <c r="F10" s="13">
        <v>5.9950015750237153E-2</v>
      </c>
      <c r="G10" s="8">
        <v>1.6844633913864721E-2</v>
      </c>
      <c r="H10" s="8">
        <v>2.6639826868829954E-3</v>
      </c>
      <c r="I10" s="8">
        <v>3.8271809405635705E-3</v>
      </c>
      <c r="J10" s="8">
        <v>3.0945975448086467E-3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14">
        <v>0.9221650188943511</v>
      </c>
      <c r="F11" s="13">
        <v>7.7834981105648099E-2</v>
      </c>
      <c r="G11" s="54">
        <v>0</v>
      </c>
      <c r="H11" s="54">
        <v>0</v>
      </c>
      <c r="I11" s="54">
        <v>0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0.91943354062358584</v>
      </c>
      <c r="F12" s="13">
        <v>6.2402144099174786E-2</v>
      </c>
      <c r="G12" s="8">
        <v>1.5544711341462876E-2</v>
      </c>
      <c r="H12" s="8">
        <v>2.6196039357765737E-3</v>
      </c>
      <c r="I12" s="54">
        <v>0</v>
      </c>
      <c r="J12" s="54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4">
        <v>0.92258552646013758</v>
      </c>
      <c r="F13" s="13">
        <v>5.1436867398192573E-2</v>
      </c>
      <c r="G13" s="8">
        <v>1.613353593846675E-2</v>
      </c>
      <c r="H13" s="8">
        <v>2.7357694520595199E-3</v>
      </c>
      <c r="I13" s="8">
        <v>3.9303125940916075E-3</v>
      </c>
      <c r="J13" s="8">
        <v>3.1779881570520602E-3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3">
        <v>0.45915287630717427</v>
      </c>
      <c r="F14" s="14">
        <v>0.26393423384286502</v>
      </c>
      <c r="G14" s="14">
        <v>0.26124896658644836</v>
      </c>
      <c r="H14" s="8">
        <v>1.5663923263513325E-2</v>
      </c>
      <c r="I14" s="54">
        <v>0</v>
      </c>
      <c r="J14" s="54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0.62139256669969367</v>
      </c>
      <c r="F15" s="14">
        <v>0.37736704630933149</v>
      </c>
      <c r="G15" s="13">
        <v>1.2403869909749122E-3</v>
      </c>
      <c r="H15" s="54">
        <v>0</v>
      </c>
      <c r="I15" s="54">
        <v>0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13">
        <v>0.59775701517644442</v>
      </c>
      <c r="F16" s="14">
        <v>0.28850940696491567</v>
      </c>
      <c r="G16" s="14">
        <v>9.5566560632814337E-2</v>
      </c>
      <c r="H16" s="8">
        <v>1.8167017225825737E-2</v>
      </c>
      <c r="I16" s="54">
        <v>0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14">
        <v>0.8904666356351485</v>
      </c>
      <c r="F17" s="8">
        <v>8.8200008752515338E-2</v>
      </c>
      <c r="G17" s="8">
        <v>2.133335561233627E-2</v>
      </c>
      <c r="H17" s="54">
        <v>0</v>
      </c>
      <c r="I17" s="54">
        <v>0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0.83148542897291511</v>
      </c>
      <c r="F18" s="8">
        <v>0.12983959818885704</v>
      </c>
      <c r="G18" s="8">
        <v>3.3475254713244376E-2</v>
      </c>
      <c r="H18" s="8">
        <v>1.5166029577698666E-3</v>
      </c>
      <c r="I18" s="54">
        <v>0</v>
      </c>
      <c r="J18" s="8">
        <v>3.6831151672130657E-3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0.8016675140523758</v>
      </c>
      <c r="F19" s="8">
        <v>0.15154607284582722</v>
      </c>
      <c r="G19" s="8">
        <v>3.5566549118570781E-2</v>
      </c>
      <c r="H19" s="8">
        <v>8.5964932350546669E-3</v>
      </c>
      <c r="I19" s="8">
        <v>2.6233707481716786E-3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0.78522032517040852</v>
      </c>
      <c r="F20" s="8">
        <v>0.18681989535271859</v>
      </c>
      <c r="G20" s="8">
        <v>2.7959779476872861E-2</v>
      </c>
      <c r="H20" s="54">
        <v>0</v>
      </c>
      <c r="I20" s="54">
        <v>0</v>
      </c>
      <c r="J20" s="54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0.69731723360434006</v>
      </c>
      <c r="F21" s="8">
        <v>0.19190737133987795</v>
      </c>
      <c r="G21" s="8">
        <v>0.11077539505578241</v>
      </c>
      <c r="H21" s="54">
        <v>0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0.80454698365303789</v>
      </c>
      <c r="F22" s="8">
        <v>0.15275807255572504</v>
      </c>
      <c r="G22" s="8">
        <v>3.6879004812430768E-2</v>
      </c>
      <c r="H22" s="8">
        <v>3.5885304875831309E-3</v>
      </c>
      <c r="I22" s="8">
        <v>1.2315758648566099E-3</v>
      </c>
      <c r="J22" s="8">
        <v>9.9583262636901318E-4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0.85768328280519091</v>
      </c>
      <c r="F23" s="8">
        <v>0.12705821805057657</v>
      </c>
      <c r="G23" s="8">
        <v>1.1030573853227725E-2</v>
      </c>
      <c r="H23" s="8">
        <v>4.227925291004144E-3</v>
      </c>
      <c r="I23" s="54">
        <v>0</v>
      </c>
      <c r="J23" s="54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0.80199499907448168</v>
      </c>
      <c r="F24" s="8">
        <v>0.14978956384728728</v>
      </c>
      <c r="G24" s="8">
        <v>4.0610418660521577E-2</v>
      </c>
      <c r="H24" s="8">
        <v>7.6050184177078187E-3</v>
      </c>
      <c r="I24" s="54">
        <v>0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0.83454400373124682</v>
      </c>
      <c r="F25" s="8">
        <v>0.12236091627647562</v>
      </c>
      <c r="G25" s="8">
        <v>3.1934598028997195E-2</v>
      </c>
      <c r="H25" s="8">
        <v>2.5986849866678689E-3</v>
      </c>
      <c r="I25" s="8">
        <v>4.7339778750668899E-3</v>
      </c>
      <c r="J25" s="8">
        <v>3.8278191015455897E-3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0.81901586715931995</v>
      </c>
      <c r="F26" s="8">
        <v>0.14338041455523259</v>
      </c>
      <c r="G26" s="8">
        <v>3.432439243783203E-2</v>
      </c>
      <c r="H26" s="8">
        <v>3.27932584761737E-3</v>
      </c>
      <c r="I26" s="54">
        <v>0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0.7990384745417658</v>
      </c>
      <c r="F27" s="8">
        <v>0.17372516761790607</v>
      </c>
      <c r="G27" s="8">
        <v>2.5049323701259906E-2</v>
      </c>
      <c r="H27" s="8">
        <v>2.1870341390679473E-3</v>
      </c>
      <c r="I27" s="54">
        <v>0</v>
      </c>
      <c r="J27" s="54">
        <v>0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0.63166563235395812</v>
      </c>
      <c r="F28" s="14">
        <v>0.31497396900977437</v>
      </c>
      <c r="G28" s="8">
        <v>5.0788261792774042E-2</v>
      </c>
      <c r="H28" s="8">
        <v>2.5721368434932514E-3</v>
      </c>
      <c r="I28" s="54">
        <v>0</v>
      </c>
      <c r="J28" s="54"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0.78132906953002323</v>
      </c>
      <c r="F29" s="8">
        <v>0.16635573909619453</v>
      </c>
      <c r="G29" s="8">
        <v>5.1357680141570439E-2</v>
      </c>
      <c r="H29" s="8">
        <v>9.5751123221244803E-4</v>
      </c>
      <c r="I29" s="54">
        <v>0</v>
      </c>
      <c r="J29" s="54">
        <v>0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14">
        <v>0.88459289404938257</v>
      </c>
      <c r="F30" s="13">
        <v>9.5567702346188096E-2</v>
      </c>
      <c r="G30" s="8">
        <v>1.6721891330459773E-2</v>
      </c>
      <c r="H30" s="8">
        <v>3.1175122739709664E-3</v>
      </c>
      <c r="I30" s="54">
        <v>0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0.88585672241675806</v>
      </c>
      <c r="F31" s="13">
        <v>7.7618783953940659E-2</v>
      </c>
      <c r="G31" s="8">
        <v>2.1971805994926076E-2</v>
      </c>
      <c r="H31" s="8">
        <v>7.5686977061688596E-3</v>
      </c>
      <c r="I31" s="8">
        <v>3.8615788122673637E-3</v>
      </c>
      <c r="J31" s="8">
        <v>3.1224111159395499E-3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0.92312041307980253</v>
      </c>
      <c r="F32" s="13">
        <v>6.1119147973163063E-2</v>
      </c>
      <c r="G32" s="13">
        <v>1.0851545052585801E-2</v>
      </c>
      <c r="H32" s="8">
        <v>2.0768312783234376E-3</v>
      </c>
      <c r="I32" s="8">
        <v>1.5659004531586294E-3</v>
      </c>
      <c r="J32" s="8">
        <v>1.2661621629642286E-3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0.60639525297588914</v>
      </c>
      <c r="F33" s="14">
        <v>0.31338360717639946</v>
      </c>
      <c r="G33" s="14">
        <v>7.3464935439179993E-2</v>
      </c>
      <c r="H33" s="8">
        <v>6.7562044085316009E-3</v>
      </c>
      <c r="I33" s="54">
        <v>0</v>
      </c>
      <c r="J33" s="54">
        <v>0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0.69902985200689782</v>
      </c>
      <c r="F34" s="14">
        <v>0.24158077031121766</v>
      </c>
      <c r="G34" s="8">
        <v>5.294049104089573E-2</v>
      </c>
      <c r="H34" s="8">
        <v>6.4488866409882026E-3</v>
      </c>
      <c r="I34" s="54">
        <v>0</v>
      </c>
      <c r="J34" s="54">
        <v>0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13">
        <v>0.73729500224435596</v>
      </c>
      <c r="F35" s="8">
        <v>0.19186570886466503</v>
      </c>
      <c r="G35" s="8">
        <v>5.552847971028961E-2</v>
      </c>
      <c r="H35" s="8">
        <v>6.2259447813963042E-3</v>
      </c>
      <c r="I35" s="8">
        <v>5.0231916479351636E-3</v>
      </c>
      <c r="J35" s="8">
        <v>4.0616727513579269E-3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0.86176200955261129</v>
      </c>
      <c r="F36" s="8">
        <v>0.11088179989897534</v>
      </c>
      <c r="G36" s="8">
        <v>2.473104407907694E-2</v>
      </c>
      <c r="H36" s="8">
        <v>2.6251464693363724E-3</v>
      </c>
      <c r="I36" s="54">
        <v>0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4">
        <v>0.9423337542946516</v>
      </c>
      <c r="F37" s="13">
        <v>5.5859853841149644E-2</v>
      </c>
      <c r="G37" s="13">
        <v>1.8063918641990097E-3</v>
      </c>
      <c r="H37" s="54">
        <v>0</v>
      </c>
      <c r="I37" s="54">
        <v>0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0.75082813692895778</v>
      </c>
      <c r="F38" s="8">
        <v>0.20616655483276061</v>
      </c>
      <c r="G38" s="8">
        <v>3.6611460122132532E-2</v>
      </c>
      <c r="H38" s="8">
        <v>6.3938481161492965E-3</v>
      </c>
      <c r="I38" s="54">
        <v>0</v>
      </c>
      <c r="J38" s="54">
        <v>0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13">
        <v>0.70688824174479525</v>
      </c>
      <c r="F39" s="8">
        <v>0.20454610034535484</v>
      </c>
      <c r="G39" s="14">
        <v>7.967188521448007E-2</v>
      </c>
      <c r="H39" s="8">
        <v>8.8937726953705661E-3</v>
      </c>
      <c r="I39" s="54">
        <v>0</v>
      </c>
      <c r="J39" s="54">
        <v>0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13">
        <v>0.63024499665782063</v>
      </c>
      <c r="F40" s="14">
        <v>0.33069694388149984</v>
      </c>
      <c r="G40" s="8">
        <v>3.5830727195365938E-2</v>
      </c>
      <c r="H40" s="8">
        <v>3.2273322653148724E-3</v>
      </c>
      <c r="I40" s="54">
        <v>0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13">
        <v>0.72958489142535821</v>
      </c>
      <c r="F41" s="8">
        <v>0.17460161813416009</v>
      </c>
      <c r="G41" s="8">
        <v>6.4357322444796958E-2</v>
      </c>
      <c r="H41" s="8">
        <v>1.2791248500599695E-2</v>
      </c>
      <c r="I41" s="8">
        <v>1.0320183504818276E-2</v>
      </c>
      <c r="J41" s="8">
        <v>8.3447359902671554E-3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0.74481795622352531</v>
      </c>
      <c r="F42" s="8">
        <v>0.20752373440874514</v>
      </c>
      <c r="G42" s="8">
        <v>4.7658309367730481E-2</v>
      </c>
      <c r="H42" s="54">
        <v>0</v>
      </c>
      <c r="I42" s="54">
        <v>0</v>
      </c>
      <c r="J42" s="54">
        <v>0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0.84479321625463111</v>
      </c>
      <c r="F43" s="8">
        <v>0.11829496229533332</v>
      </c>
      <c r="G43" s="8">
        <v>3.3860621341431134E-2</v>
      </c>
      <c r="H43" s="8">
        <v>3.0512001086042324E-3</v>
      </c>
      <c r="I43" s="54">
        <v>0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0.86607045988017528</v>
      </c>
      <c r="F44" s="8">
        <v>0.11300936580400371</v>
      </c>
      <c r="G44" s="8">
        <v>1.738118802801325E-2</v>
      </c>
      <c r="H44" s="8">
        <v>3.538986287808367E-3</v>
      </c>
      <c r="I44" s="54">
        <v>0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14">
        <v>0.91443220920666202</v>
      </c>
      <c r="F45" s="13">
        <v>7.5334465042095608E-2</v>
      </c>
      <c r="G45" s="8">
        <v>1.0233325751242292E-2</v>
      </c>
      <c r="H45" s="54">
        <v>0</v>
      </c>
      <c r="I45" s="54">
        <v>0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14">
        <v>0.94193590985558018</v>
      </c>
      <c r="F46" s="13">
        <v>5.5124997029422286E-2</v>
      </c>
      <c r="G46" s="13">
        <v>2.939093114997595E-3</v>
      </c>
      <c r="H46" s="54">
        <v>0</v>
      </c>
      <c r="I46" s="54">
        <v>0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4">
        <v>0.94550916766667792</v>
      </c>
      <c r="F47" s="13">
        <v>5.4490832333321665E-2</v>
      </c>
      <c r="G47" s="54">
        <v>0</v>
      </c>
      <c r="H47" s="54">
        <v>0</v>
      </c>
      <c r="I47" s="54">
        <v>0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0.69587448392738915</v>
      </c>
      <c r="F48" s="14">
        <v>0.24978140355084669</v>
      </c>
      <c r="G48" s="8">
        <v>5.070710709914162E-2</v>
      </c>
      <c r="H48" s="8">
        <v>3.6370054226213876E-3</v>
      </c>
      <c r="I48" s="54">
        <v>0</v>
      </c>
      <c r="J48" s="54">
        <v>0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4">
        <v>0.87031357344971094</v>
      </c>
      <c r="F49" s="13">
        <v>9.9476360214196091E-2</v>
      </c>
      <c r="G49" s="8">
        <v>2.3738819223731743E-2</v>
      </c>
      <c r="H49" s="8">
        <v>3.7249653540754202E-3</v>
      </c>
      <c r="I49" s="8">
        <v>1.518470610542849E-3</v>
      </c>
      <c r="J49" s="8">
        <v>1.2278111477420843E-3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0.55710199999306798</v>
      </c>
      <c r="F50" s="14">
        <v>0.36801336905528026</v>
      </c>
      <c r="G50" s="14">
        <v>6.8897926197644413E-2</v>
      </c>
      <c r="H50" s="8">
        <v>5.9867047540056563E-3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4">
        <v>0.89236851915634274</v>
      </c>
      <c r="F51" s="13">
        <v>8.0885237318374437E-2</v>
      </c>
      <c r="G51" s="8">
        <v>2.1332876993138551E-2</v>
      </c>
      <c r="H51" s="8">
        <v>2.9918480256270774E-3</v>
      </c>
      <c r="I51" s="8">
        <v>1.3389029271821196E-3</v>
      </c>
      <c r="J51" s="8">
        <v>1.0826155793367759E-3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0.46792675382785703</v>
      </c>
      <c r="F52" s="14">
        <v>0.42363067648680364</v>
      </c>
      <c r="G52" s="14">
        <v>0.10111658392283716</v>
      </c>
      <c r="H52" s="8">
        <v>7.3259857625000225E-3</v>
      </c>
      <c r="I52" s="54">
        <v>0</v>
      </c>
      <c r="J52" s="54">
        <v>0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4">
        <v>0.90486040799928003</v>
      </c>
      <c r="F53" s="13">
        <v>7.5673397956819252E-2</v>
      </c>
      <c r="G53" s="13">
        <v>1.4387923282588871E-2</v>
      </c>
      <c r="H53" s="8">
        <v>2.7367949029349294E-3</v>
      </c>
      <c r="I53" s="8">
        <v>1.2946458481605267E-3</v>
      </c>
      <c r="J53" s="8">
        <v>1.0468300102174713E-3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0.8070328148211936</v>
      </c>
      <c r="F54" s="8">
        <v>0.15296778778247963</v>
      </c>
      <c r="G54" s="8">
        <v>3.4099060822175398E-2</v>
      </c>
      <c r="H54" s="8">
        <v>3.9308979447544422E-3</v>
      </c>
      <c r="I54" s="8">
        <v>1.0889394975533292E-3</v>
      </c>
      <c r="J54" s="8">
        <v>8.8049913184336411E-4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0.91548439596315911</v>
      </c>
      <c r="F55" s="8">
        <v>7.6852707137869306E-2</v>
      </c>
      <c r="G55" s="8">
        <v>7.6628968989716668E-3</v>
      </c>
      <c r="H55" s="54">
        <v>0</v>
      </c>
      <c r="I55" s="54">
        <v>0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0.60892895633370259</v>
      </c>
      <c r="F56" s="8">
        <v>0.25065645300633188</v>
      </c>
      <c r="G56" s="14">
        <v>0.12702050815550173</v>
      </c>
      <c r="H56" s="8">
        <v>1.3394082504463476E-2</v>
      </c>
      <c r="I56" s="54">
        <v>0</v>
      </c>
      <c r="J56" s="54">
        <v>0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0.91344119085269648</v>
      </c>
      <c r="F57" s="13">
        <v>6.8263382217920471E-2</v>
      </c>
      <c r="G57" s="13">
        <v>1.347539678934814E-2</v>
      </c>
      <c r="H57" s="8">
        <v>2.2184807867769896E-3</v>
      </c>
      <c r="I57" s="8">
        <v>1.4384453535703904E-3</v>
      </c>
      <c r="J57" s="8">
        <v>1.1631039996883043E-3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0.82760649211494497</v>
      </c>
      <c r="F58" s="8">
        <v>0.14238674362393894</v>
      </c>
      <c r="G58" s="8">
        <v>2.2603519243390498E-2</v>
      </c>
      <c r="H58" s="8">
        <v>7.4032450177266597E-3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0.42014055826007313</v>
      </c>
      <c r="F59" s="14">
        <v>0.48225231447916722</v>
      </c>
      <c r="G59" s="14">
        <v>9.233764311654824E-2</v>
      </c>
      <c r="H59" s="8">
        <v>5.2694841442101929E-3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0.41208510839105139</v>
      </c>
      <c r="F60" s="14">
        <v>0.48870170703226745</v>
      </c>
      <c r="G60" s="14">
        <v>9.3856994739981672E-2</v>
      </c>
      <c r="H60" s="8">
        <v>5.3561898366985437E-3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4">
        <v>0.88637029247162724</v>
      </c>
      <c r="F61" s="13">
        <v>8.6658754353518941E-2</v>
      </c>
      <c r="G61" s="8">
        <v>2.1387862583245151E-2</v>
      </c>
      <c r="H61" s="8">
        <v>3.3950206386067243E-3</v>
      </c>
      <c r="I61" s="8">
        <v>1.2098248504263274E-3</v>
      </c>
      <c r="J61" s="8">
        <v>9.7824510257581154E-4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0.81184428776999495</v>
      </c>
      <c r="F62" s="8">
        <v>0.15198005407725215</v>
      </c>
      <c r="G62" s="8">
        <v>3.0900586209486689E-2</v>
      </c>
      <c r="H62" s="8">
        <v>2.6972470331562883E-3</v>
      </c>
      <c r="I62" s="8">
        <v>1.4253276646940857E-3</v>
      </c>
      <c r="J62" s="8">
        <v>1.1524972454165299E-3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0.81774069992332199</v>
      </c>
      <c r="F63" s="8">
        <v>0.13935761528104476</v>
      </c>
      <c r="G63" s="8">
        <v>3.6656584046777442E-2</v>
      </c>
      <c r="H63" s="8">
        <v>6.2451007488559616E-3</v>
      </c>
      <c r="I63" s="54">
        <v>0</v>
      </c>
      <c r="J63" s="54">
        <v>0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0.83504046777965202</v>
      </c>
      <c r="F64" s="8">
        <v>0.1535362075052826</v>
      </c>
      <c r="G64" s="8">
        <v>1.1423324715065361E-2</v>
      </c>
      <c r="H64" s="54">
        <v>0</v>
      </c>
      <c r="I64" s="54">
        <v>0</v>
      </c>
      <c r="J64" s="54">
        <v>0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0.81018140337252864</v>
      </c>
      <c r="F65" s="8">
        <v>0.14763693516416784</v>
      </c>
      <c r="G65" s="8">
        <v>3.5777249899296315E-2</v>
      </c>
      <c r="H65" s="8">
        <v>4.2667207095628086E-3</v>
      </c>
      <c r="I65" s="8">
        <v>1.1819693034442161E-3</v>
      </c>
      <c r="J65" s="8">
        <v>9.5572155100120265E-4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0.76545468582023057</v>
      </c>
      <c r="F66" s="14">
        <v>0.19055042026941379</v>
      </c>
      <c r="G66" s="8">
        <v>3.8727452637714856E-2</v>
      </c>
      <c r="H66" s="8">
        <v>5.2674412726404878E-3</v>
      </c>
      <c r="I66" s="54">
        <v>0</v>
      </c>
      <c r="J66" s="54">
        <v>0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0.92655024721903534</v>
      </c>
      <c r="F67" s="13">
        <v>4.9320032686180036E-2</v>
      </c>
      <c r="G67" s="8">
        <v>1.7920884471756885E-2</v>
      </c>
      <c r="H67" s="54">
        <v>0</v>
      </c>
      <c r="I67" s="8">
        <v>3.4329814815317631E-3</v>
      </c>
      <c r="J67" s="8">
        <v>2.7758541414969929E-3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0.80811668414681359</v>
      </c>
      <c r="F68" s="8">
        <v>0.14933232061807739</v>
      </c>
      <c r="G68" s="8">
        <v>3.3766851649848655E-2</v>
      </c>
      <c r="H68" s="8">
        <v>8.7841435852609399E-3</v>
      </c>
      <c r="I68" s="54">
        <v>0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0.87927928724089777</v>
      </c>
      <c r="F69" s="8">
        <v>9.4858241108395594E-2</v>
      </c>
      <c r="G69" s="8">
        <v>2.5862471650706497E-2</v>
      </c>
      <c r="H69" s="54">
        <v>0</v>
      </c>
      <c r="I69" s="54">
        <v>0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0.76953504990939658</v>
      </c>
      <c r="F70" s="8">
        <v>0.19301218833610434</v>
      </c>
      <c r="G70" s="8">
        <v>3.522973092732555E-2</v>
      </c>
      <c r="H70" s="8">
        <v>2.2230308271739743E-3</v>
      </c>
      <c r="I70" s="54">
        <v>0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13">
        <v>0.65179125777340274</v>
      </c>
      <c r="F71" s="14">
        <v>0.27303198164130071</v>
      </c>
      <c r="G71" s="8">
        <v>7.5176760585294267E-2</v>
      </c>
      <c r="H71" s="54">
        <v>0</v>
      </c>
      <c r="I71" s="54">
        <v>0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0.85677460736327615</v>
      </c>
      <c r="F72" s="8">
        <v>0.11606931475769491</v>
      </c>
      <c r="G72" s="8">
        <v>2.7156077879029576E-2</v>
      </c>
      <c r="H72" s="54">
        <v>0</v>
      </c>
      <c r="I72" s="54">
        <v>0</v>
      </c>
      <c r="J72" s="54">
        <v>0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0.8240805202363769</v>
      </c>
      <c r="F73" s="8">
        <v>0.14034300446630005</v>
      </c>
      <c r="G73" s="8">
        <v>2.7233883262898138E-2</v>
      </c>
      <c r="H73" s="8">
        <v>2.4332856994854642E-3</v>
      </c>
      <c r="I73" s="54">
        <v>0</v>
      </c>
      <c r="J73" s="8">
        <v>5.9093063349395739E-3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0.87065186847321696</v>
      </c>
      <c r="F74" s="8">
        <v>0.10571536016396506</v>
      </c>
      <c r="G74" s="8">
        <v>1.339776889338027E-2</v>
      </c>
      <c r="H74" s="8">
        <v>2.345320975667765E-3</v>
      </c>
      <c r="I74" s="8">
        <v>7.8896814937697846E-3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71" display="Vissza" xr:uid="{04D2ED1E-050C-4A98-B6F0-1C4B29F289AE}"/>
  </hyperlinks>
  <pageMargins left="0.75" right="0.75" top="1" bottom="1" header="0.5" footer="0.5"/>
  <pageSetup orientation="portrait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9919-4A69-4EFF-986E-9FE89A45D7E6}">
  <sheetPr codeName="Munka6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258</v>
      </c>
      <c r="D1" s="65"/>
      <c r="E1" s="65"/>
      <c r="F1" s="65"/>
      <c r="G1" s="65"/>
      <c r="H1" s="65"/>
      <c r="I1" s="65"/>
      <c r="J1" s="65"/>
    </row>
    <row r="2" spans="1:44" ht="29.1" customHeight="1" x14ac:dyDescent="0.2">
      <c r="A2" s="67"/>
      <c r="B2" s="67"/>
      <c r="C2" s="66" t="s">
        <v>1</v>
      </c>
      <c r="D2" s="66"/>
      <c r="E2" s="4" t="s">
        <v>249</v>
      </c>
      <c r="F2" s="4" t="s">
        <v>250</v>
      </c>
      <c r="G2" s="4" t="s">
        <v>251</v>
      </c>
      <c r="H2" s="4" t="s">
        <v>252</v>
      </c>
      <c r="I2" s="4" t="s">
        <v>253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0.76892431015252516</v>
      </c>
      <c r="F4" s="8">
        <v>0.12545111658676089</v>
      </c>
      <c r="G4" s="8">
        <v>8.5702204834355727E-2</v>
      </c>
      <c r="H4" s="8">
        <v>1.6848516407966991E-2</v>
      </c>
      <c r="I4" s="8">
        <v>3.0738520183893453E-3</v>
      </c>
      <c r="J4" s="54">
        <v>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4">
        <v>0.88465819037435889</v>
      </c>
      <c r="F5" s="8">
        <v>0.11220084280105931</v>
      </c>
      <c r="G5" s="13">
        <v>3.1409668245855936E-3</v>
      </c>
      <c r="H5" s="54">
        <v>0</v>
      </c>
      <c r="I5" s="54">
        <v>0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0.79853684095032496</v>
      </c>
      <c r="F6" s="8">
        <v>0.10392609471942484</v>
      </c>
      <c r="G6" s="8">
        <v>9.4602240490712503E-2</v>
      </c>
      <c r="H6" s="13">
        <v>2.9348238395378616E-3</v>
      </c>
      <c r="I6" s="54">
        <v>0</v>
      </c>
      <c r="J6" s="54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3">
        <v>0.67349794225530846</v>
      </c>
      <c r="F7" s="8">
        <v>0.14773239364326354</v>
      </c>
      <c r="G7" s="8">
        <v>0.12901943600816607</v>
      </c>
      <c r="H7" s="14">
        <v>4.9750228093260837E-2</v>
      </c>
      <c r="I7" s="54">
        <v>0</v>
      </c>
      <c r="J7" s="54">
        <v>0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3">
        <v>0.57563141681213248</v>
      </c>
      <c r="F8" s="8">
        <v>0.16521805688789906</v>
      </c>
      <c r="G8" s="14">
        <v>0.20299956508743094</v>
      </c>
      <c r="H8" s="8">
        <v>3.5541885958635867E-2</v>
      </c>
      <c r="I8" s="8">
        <v>2.0609075253899954E-2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14">
        <v>0.81431827902198151</v>
      </c>
      <c r="F9" s="8">
        <v>0.10905486285419945</v>
      </c>
      <c r="G9" s="13">
        <v>6.1222460059067521E-2</v>
      </c>
      <c r="H9" s="8">
        <v>1.4672836173600179E-2</v>
      </c>
      <c r="I9" s="8">
        <v>7.31561891151937E-4</v>
      </c>
      <c r="J9" s="54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3">
        <v>0.64465196324927931</v>
      </c>
      <c r="F10" s="8">
        <v>0.1703381573658205</v>
      </c>
      <c r="G10" s="14">
        <v>0.15271893438198289</v>
      </c>
      <c r="H10" s="8">
        <v>2.2804745739077804E-2</v>
      </c>
      <c r="I10" s="8">
        <v>9.48619926383968E-3</v>
      </c>
      <c r="J10" s="54">
        <v>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0.79755065323167318</v>
      </c>
      <c r="F11" s="14">
        <v>0.19608865953851784</v>
      </c>
      <c r="G11" s="13">
        <v>6.3606872298073332E-3</v>
      </c>
      <c r="H11" s="54">
        <v>0</v>
      </c>
      <c r="I11" s="54">
        <v>0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3">
        <v>0.67957872450767443</v>
      </c>
      <c r="F12" s="8">
        <v>0.12220047034960629</v>
      </c>
      <c r="G12" s="14">
        <v>0.15928585387613439</v>
      </c>
      <c r="H12" s="8">
        <v>3.6759775699311596E-2</v>
      </c>
      <c r="I12" s="8">
        <v>2.1751755672727224E-3</v>
      </c>
      <c r="J12" s="54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3">
        <v>0.64679236128048456</v>
      </c>
      <c r="F13" s="8">
        <v>0.17144502020396016</v>
      </c>
      <c r="G13" s="14">
        <v>0.14860152428168863</v>
      </c>
      <c r="H13" s="8">
        <v>2.3419268849660401E-2</v>
      </c>
      <c r="I13" s="8">
        <v>9.7418253842060116E-3</v>
      </c>
      <c r="J13" s="54">
        <v>0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4">
        <v>0.94343611996809684</v>
      </c>
      <c r="F14" s="13">
        <v>3.6719169783196087E-2</v>
      </c>
      <c r="G14" s="13">
        <v>1.9844710248707119E-2</v>
      </c>
      <c r="H14" s="54">
        <v>0</v>
      </c>
      <c r="I14" s="54">
        <v>0</v>
      </c>
      <c r="J14" s="54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4">
        <v>0.96963509827380856</v>
      </c>
      <c r="F15" s="13">
        <v>3.0364901726191936E-2</v>
      </c>
      <c r="G15" s="54">
        <v>0</v>
      </c>
      <c r="H15" s="54">
        <v>0</v>
      </c>
      <c r="I15" s="54">
        <v>0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0.78361841584847991</v>
      </c>
      <c r="F16" s="8">
        <v>0.11786318844453371</v>
      </c>
      <c r="G16" s="8">
        <v>7.4699349971006329E-2</v>
      </c>
      <c r="H16" s="8">
        <v>2.3819045735979948E-2</v>
      </c>
      <c r="I16" s="54">
        <v>0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0.70643358280885016</v>
      </c>
      <c r="F17" s="8">
        <v>0.1644806621456478</v>
      </c>
      <c r="G17" s="8">
        <v>0.10794603351888826</v>
      </c>
      <c r="H17" s="8">
        <v>1.9209253543271361E-2</v>
      </c>
      <c r="I17" s="8">
        <v>1.9304679833423183E-3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0.71203246335797377</v>
      </c>
      <c r="F18" s="8">
        <v>0.15850469600735731</v>
      </c>
      <c r="G18" s="8">
        <v>0.11231078337720943</v>
      </c>
      <c r="H18" s="8">
        <v>1.0770298506697674E-2</v>
      </c>
      <c r="I18" s="8">
        <v>6.3817587507599997E-3</v>
      </c>
      <c r="J18" s="54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0.79213563666485842</v>
      </c>
      <c r="F19" s="8">
        <v>0.11445862341925897</v>
      </c>
      <c r="G19" s="8">
        <v>7.222621973287302E-2</v>
      </c>
      <c r="H19" s="8">
        <v>1.8479368233868941E-2</v>
      </c>
      <c r="I19" s="8">
        <v>2.7001519491417366E-3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0.80677658124550111</v>
      </c>
      <c r="F20" s="8">
        <v>0.10001380850344589</v>
      </c>
      <c r="G20" s="8">
        <v>7.2239724375063749E-2</v>
      </c>
      <c r="H20" s="8">
        <v>1.9561855657814174E-2</v>
      </c>
      <c r="I20" s="8">
        <v>1.4080302181757472E-3</v>
      </c>
      <c r="J20" s="54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0.89712507419749277</v>
      </c>
      <c r="F21" s="8">
        <v>1.9434321908677495E-2</v>
      </c>
      <c r="G21" s="8">
        <v>8.3440603893829693E-2</v>
      </c>
      <c r="H21" s="54">
        <v>0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0.77547539686238265</v>
      </c>
      <c r="F22" s="8">
        <v>0.1161134411750069</v>
      </c>
      <c r="G22" s="8">
        <v>8.6119277886189685E-2</v>
      </c>
      <c r="H22" s="8">
        <v>1.8594772103595034E-2</v>
      </c>
      <c r="I22" s="8">
        <v>3.6971119728284223E-3</v>
      </c>
      <c r="J22" s="54">
        <v>0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0.73661504503400932</v>
      </c>
      <c r="F23" s="8">
        <v>0.17150354175390931</v>
      </c>
      <c r="G23" s="8">
        <v>8.3645244760049794E-2</v>
      </c>
      <c r="H23" s="8">
        <v>8.2361684520310986E-3</v>
      </c>
      <c r="I23" s="54">
        <v>0</v>
      </c>
      <c r="J23" s="54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0.7618247291616802</v>
      </c>
      <c r="F24" s="8">
        <v>0.12830256534404402</v>
      </c>
      <c r="G24" s="8">
        <v>0.10060590273573645</v>
      </c>
      <c r="H24" s="8">
        <v>6.5803825250046032E-3</v>
      </c>
      <c r="I24" s="8">
        <v>2.6864202335324665E-3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3">
        <v>0.6559706687853476</v>
      </c>
      <c r="F25" s="14">
        <v>0.19386244955158477</v>
      </c>
      <c r="G25" s="8">
        <v>0.11678747084390573</v>
      </c>
      <c r="H25" s="8">
        <v>2.673353099659239E-2</v>
      </c>
      <c r="I25" s="8">
        <v>6.6458798225703499E-3</v>
      </c>
      <c r="J25" s="54">
        <v>0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0.79541213245284192</v>
      </c>
      <c r="F26" s="8">
        <v>0.11250087591201897</v>
      </c>
      <c r="G26" s="8">
        <v>7.1811409585659403E-2</v>
      </c>
      <c r="H26" s="8">
        <v>1.786553572078951E-2</v>
      </c>
      <c r="I26" s="8">
        <v>2.410046328692505E-3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4">
        <v>0.83329567458881226</v>
      </c>
      <c r="F27" s="13">
        <v>8.4018147655030753E-2</v>
      </c>
      <c r="G27" s="8">
        <v>6.602521853522679E-2</v>
      </c>
      <c r="H27" s="8">
        <v>1.5373705543037526E-2</v>
      </c>
      <c r="I27" s="8">
        <v>1.2872536778925352E-3</v>
      </c>
      <c r="J27" s="54">
        <v>0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4">
        <v>0.94386619432533592</v>
      </c>
      <c r="F28" s="13">
        <v>3.5288633501995147E-2</v>
      </c>
      <c r="G28" s="13">
        <v>1.3387969038940219E-2</v>
      </c>
      <c r="H28" s="8">
        <v>4.2163850067157421E-3</v>
      </c>
      <c r="I28" s="8">
        <v>3.2408181270137944E-3</v>
      </c>
      <c r="J28" s="54"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14">
        <v>0.82382329360946005</v>
      </c>
      <c r="F29" s="8">
        <v>9.233135112626617E-2</v>
      </c>
      <c r="G29" s="8">
        <v>7.153572066225862E-2</v>
      </c>
      <c r="H29" s="8">
        <v>1.1302169104016789E-2</v>
      </c>
      <c r="I29" s="8">
        <v>1.0074654979980362E-3</v>
      </c>
      <c r="J29" s="54">
        <v>0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0.75941937952570993</v>
      </c>
      <c r="F30" s="8">
        <v>0.13664028399304523</v>
      </c>
      <c r="G30" s="8">
        <v>8.6525094686094886E-2</v>
      </c>
      <c r="H30" s="8">
        <v>1.5337355020226574E-2</v>
      </c>
      <c r="I30" s="8">
        <v>2.0778867749248436E-3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3">
        <v>0.60833442739543497</v>
      </c>
      <c r="F31" s="14">
        <v>0.20492930003870136</v>
      </c>
      <c r="G31" s="14">
        <v>0.14835538306832038</v>
      </c>
      <c r="H31" s="8">
        <v>3.2439441146339704E-2</v>
      </c>
      <c r="I31" s="8">
        <v>5.9414483512031276E-3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3">
        <v>0.68100120829649702</v>
      </c>
      <c r="F32" s="14">
        <v>0.16676293483065713</v>
      </c>
      <c r="G32" s="14">
        <v>0.12217730508436236</v>
      </c>
      <c r="H32" s="8">
        <v>2.5357818785481486E-2</v>
      </c>
      <c r="I32" s="8">
        <v>4.7007330030003945E-3</v>
      </c>
      <c r="J32" s="54">
        <v>0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4">
        <v>0.93504746646185088</v>
      </c>
      <c r="F33" s="13">
        <v>4.7395980966195426E-2</v>
      </c>
      <c r="G33" s="13">
        <v>1.6785632826329076E-2</v>
      </c>
      <c r="H33" s="13">
        <v>7.7091974562628295E-4</v>
      </c>
      <c r="I33" s="54">
        <v>0</v>
      </c>
      <c r="J33" s="54">
        <v>0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4">
        <v>0.8438177634583226</v>
      </c>
      <c r="F34" s="13">
        <v>7.7373886474800729E-2</v>
      </c>
      <c r="G34" s="8">
        <v>6.1776937835216809E-2</v>
      </c>
      <c r="H34" s="8">
        <v>1.403490907881394E-2</v>
      </c>
      <c r="I34" s="8">
        <v>2.9965031528462003E-3</v>
      </c>
      <c r="J34" s="54">
        <v>0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0.76954582851084485</v>
      </c>
      <c r="F35" s="8">
        <v>0.10483564407838028</v>
      </c>
      <c r="G35" s="8">
        <v>0.10226848538590035</v>
      </c>
      <c r="H35" s="8">
        <v>1.8644194156867529E-2</v>
      </c>
      <c r="I35" s="8">
        <v>4.7058478680064384E-3</v>
      </c>
      <c r="J35" s="54">
        <v>0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0.76661243371819765</v>
      </c>
      <c r="F36" s="8">
        <v>0.10505561190706417</v>
      </c>
      <c r="G36" s="8">
        <v>9.8179668903585704E-2</v>
      </c>
      <c r="H36" s="8">
        <v>2.6164760130465023E-2</v>
      </c>
      <c r="I36" s="8">
        <v>3.9875253406865411E-3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3">
        <v>0.69501923120057529</v>
      </c>
      <c r="F37" s="14">
        <v>0.20756016174642389</v>
      </c>
      <c r="G37" s="8">
        <v>8.6309953083302304E-2</v>
      </c>
      <c r="H37" s="8">
        <v>9.9924602534426366E-3</v>
      </c>
      <c r="I37" s="8">
        <v>1.1181937162558701E-3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0.84571097937365469</v>
      </c>
      <c r="F38" s="8">
        <v>0.10110169332194979</v>
      </c>
      <c r="G38" s="8">
        <v>5.0090240105173996E-2</v>
      </c>
      <c r="H38" s="8">
        <v>3.0970871992212507E-3</v>
      </c>
      <c r="I38" s="54">
        <v>0</v>
      </c>
      <c r="J38" s="54">
        <v>0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0.82806212800972745</v>
      </c>
      <c r="F39" s="8">
        <v>7.8664402584661675E-2</v>
      </c>
      <c r="G39" s="8">
        <v>6.3242076308455297E-2</v>
      </c>
      <c r="H39" s="8">
        <v>2.2168720490325537E-2</v>
      </c>
      <c r="I39" s="8">
        <v>7.8626726068303909E-3</v>
      </c>
      <c r="J39" s="54">
        <v>0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14">
        <v>0.86063146156390691</v>
      </c>
      <c r="F40" s="13">
        <v>5.1430551426857922E-2</v>
      </c>
      <c r="G40" s="8">
        <v>7.2297229763675877E-2</v>
      </c>
      <c r="H40" s="8">
        <v>1.5640757245560709E-2</v>
      </c>
      <c r="I40" s="54">
        <v>0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0.75130946772744744</v>
      </c>
      <c r="F41" s="8">
        <v>0.13891452459687928</v>
      </c>
      <c r="G41" s="8">
        <v>9.2852211888992786E-2</v>
      </c>
      <c r="H41" s="8">
        <v>1.03146792370933E-2</v>
      </c>
      <c r="I41" s="8">
        <v>6.6091165495877138E-3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0.78750080421312774</v>
      </c>
      <c r="F42" s="8">
        <v>7.0358906536152663E-2</v>
      </c>
      <c r="G42" s="8">
        <v>0.11238252960174094</v>
      </c>
      <c r="H42" s="8">
        <v>2.6825899591190781E-2</v>
      </c>
      <c r="I42" s="8">
        <v>2.9318600577887253E-3</v>
      </c>
      <c r="J42" s="54">
        <v>0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0.77675649450578621</v>
      </c>
      <c r="F43" s="8">
        <v>0.11654814155187672</v>
      </c>
      <c r="G43" s="8">
        <v>7.9525028741141604E-2</v>
      </c>
      <c r="H43" s="8">
        <v>2.0480355201093862E-2</v>
      </c>
      <c r="I43" s="8">
        <v>6.6899800001023902E-3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0.74936779579247015</v>
      </c>
      <c r="F44" s="8">
        <v>0.10845293431555042</v>
      </c>
      <c r="G44" s="8">
        <v>9.671053248126317E-2</v>
      </c>
      <c r="H44" s="8">
        <v>4.5468737410716893E-2</v>
      </c>
      <c r="I44" s="54">
        <v>0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0.74041227303998813</v>
      </c>
      <c r="F45" s="8">
        <v>0.11400401140818481</v>
      </c>
      <c r="G45" s="8">
        <v>0.12837835219984678</v>
      </c>
      <c r="H45" s="8">
        <v>1.1608902504790358E-2</v>
      </c>
      <c r="I45" s="8">
        <v>5.5964608471898609E-3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0.72374196518289469</v>
      </c>
      <c r="F46" s="8">
        <v>0.1653225280684974</v>
      </c>
      <c r="G46" s="8">
        <v>9.3382708952496868E-2</v>
      </c>
      <c r="H46" s="8">
        <v>1.7552797796110485E-2</v>
      </c>
      <c r="I46" s="54">
        <v>0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3">
        <v>0.66496963591845959</v>
      </c>
      <c r="F47" s="14">
        <v>0.26550250000907344</v>
      </c>
      <c r="G47" s="8">
        <v>6.9527864072467083E-2</v>
      </c>
      <c r="H47" s="54">
        <v>0</v>
      </c>
      <c r="I47" s="54">
        <v>0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4">
        <v>0.85304107947183427</v>
      </c>
      <c r="F48" s="13">
        <v>8.4526567632097066E-2</v>
      </c>
      <c r="G48" s="13">
        <v>5.0150270954164543E-2</v>
      </c>
      <c r="H48" s="8">
        <v>1.1341193973705309E-2</v>
      </c>
      <c r="I48" s="8">
        <v>9.4088796819793042E-4</v>
      </c>
      <c r="J48" s="54">
        <v>0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0.72830058713381962</v>
      </c>
      <c r="F49" s="8">
        <v>0.14521539848742215</v>
      </c>
      <c r="G49" s="8">
        <v>0.10287181235037686</v>
      </c>
      <c r="H49" s="8">
        <v>1.9508246958184313E-2</v>
      </c>
      <c r="I49" s="8">
        <v>4.1039550701947643E-3</v>
      </c>
      <c r="J49" s="54">
        <v>0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4">
        <v>0.96322790946263848</v>
      </c>
      <c r="F50" s="13">
        <v>2.1066289303632385E-2</v>
      </c>
      <c r="G50" s="13">
        <v>9.8799137509919671E-3</v>
      </c>
      <c r="H50" s="8">
        <v>5.8258874827370718E-3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3">
        <v>0.70916081825141986</v>
      </c>
      <c r="F51" s="14">
        <v>0.15755758194346908</v>
      </c>
      <c r="G51" s="8">
        <v>0.10902346545522498</v>
      </c>
      <c r="H51" s="8">
        <v>2.0238833400759916E-2</v>
      </c>
      <c r="I51" s="8">
        <v>4.0193009491269653E-3</v>
      </c>
      <c r="J51" s="54">
        <v>0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0.9832763800571207</v>
      </c>
      <c r="F52" s="13">
        <v>1.5222395723351968E-2</v>
      </c>
      <c r="G52" s="13">
        <v>1.5012242195271987E-3</v>
      </c>
      <c r="H52" s="54">
        <v>0</v>
      </c>
      <c r="I52" s="54">
        <v>0</v>
      </c>
      <c r="J52" s="54">
        <v>0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3">
        <v>0.71225899954348848</v>
      </c>
      <c r="F53" s="8">
        <v>0.15459076850867762</v>
      </c>
      <c r="G53" s="8">
        <v>0.10796126079891286</v>
      </c>
      <c r="H53" s="8">
        <v>2.1302527120267999E-2</v>
      </c>
      <c r="I53" s="8">
        <v>3.8864440286544332E-3</v>
      </c>
      <c r="J53" s="54">
        <v>0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0.78205037087670104</v>
      </c>
      <c r="F54" s="8">
        <v>0.12147556400166395</v>
      </c>
      <c r="G54" s="8">
        <v>7.853358011778E-2</v>
      </c>
      <c r="H54" s="8">
        <v>1.4994338887170666E-2</v>
      </c>
      <c r="I54" s="8">
        <v>2.9461461166849024E-3</v>
      </c>
      <c r="J54" s="54">
        <v>0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3">
        <v>0.56209293928321447</v>
      </c>
      <c r="F55" s="8">
        <v>0.18809511987285985</v>
      </c>
      <c r="G55" s="14">
        <v>0.19866042653802288</v>
      </c>
      <c r="H55" s="8">
        <v>4.6065361165898953E-2</v>
      </c>
      <c r="I55" s="8">
        <v>5.0861531400036523E-3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4">
        <v>0.93947717513189755</v>
      </c>
      <c r="F56" s="8">
        <v>5.4591954829455981E-2</v>
      </c>
      <c r="G56" s="13">
        <v>5.9308700386465065E-3</v>
      </c>
      <c r="H56" s="54">
        <v>0</v>
      </c>
      <c r="I56" s="54">
        <v>0</v>
      </c>
      <c r="J56" s="54">
        <v>0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3">
        <v>0.69203765828563835</v>
      </c>
      <c r="F57" s="14">
        <v>0.16521269132401981</v>
      </c>
      <c r="G57" s="14">
        <v>0.11668801445432855</v>
      </c>
      <c r="H57" s="8">
        <v>2.1743514989752803E-2</v>
      </c>
      <c r="I57" s="8">
        <v>4.3181209462591075E-3</v>
      </c>
      <c r="J57" s="54">
        <v>0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4">
        <v>0.89431439277374636</v>
      </c>
      <c r="F58" s="13">
        <v>5.896020126041801E-2</v>
      </c>
      <c r="G58" s="13">
        <v>2.9393150597827697E-2</v>
      </c>
      <c r="H58" s="8">
        <v>1.7332255368008351E-2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4">
        <v>0.99812010118398353</v>
      </c>
      <c r="F59" s="13">
        <v>1.8798988160164864E-3</v>
      </c>
      <c r="G59" s="54">
        <v>0</v>
      </c>
      <c r="H59" s="54">
        <v>0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4">
        <v>0.9980891687579263</v>
      </c>
      <c r="F60" s="13">
        <v>1.9108312420737569E-3</v>
      </c>
      <c r="G60" s="54">
        <v>0</v>
      </c>
      <c r="H60" s="54">
        <v>0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3">
        <v>0.7273263660051037</v>
      </c>
      <c r="F61" s="8">
        <v>0.14787611630530048</v>
      </c>
      <c r="G61" s="8">
        <v>0.10125884624834045</v>
      </c>
      <c r="H61" s="8">
        <v>1.9906854622520238E-2</v>
      </c>
      <c r="I61" s="8">
        <v>3.6318168187367788E-3</v>
      </c>
      <c r="J61" s="54">
        <v>0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0.77194054504841803</v>
      </c>
      <c r="F62" s="8">
        <v>0.13900049314682619</v>
      </c>
      <c r="G62" s="8">
        <v>7.6904184638381973E-2</v>
      </c>
      <c r="H62" s="8">
        <v>1.1728253261181439E-2</v>
      </c>
      <c r="I62" s="8">
        <v>4.2652390519422702E-4</v>
      </c>
      <c r="J62" s="54">
        <v>0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0.76122945323994662</v>
      </c>
      <c r="F63" s="8">
        <v>9.0884672830514615E-2</v>
      </c>
      <c r="G63" s="8">
        <v>0.10814724272390533</v>
      </c>
      <c r="H63" s="8">
        <v>2.9911057499502448E-2</v>
      </c>
      <c r="I63" s="8">
        <v>9.8275737061306913E-3</v>
      </c>
      <c r="J63" s="54">
        <v>0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0.79803286484978886</v>
      </c>
      <c r="F64" s="8">
        <v>0.11044346574408351</v>
      </c>
      <c r="G64" s="8">
        <v>8.362152737644081E-2</v>
      </c>
      <c r="H64" s="8">
        <v>7.9021420296862127E-3</v>
      </c>
      <c r="I64" s="54">
        <v>0</v>
      </c>
      <c r="J64" s="54">
        <v>0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0.76443239743799252</v>
      </c>
      <c r="F65" s="8">
        <v>0.1277670356812218</v>
      </c>
      <c r="G65" s="8">
        <v>8.6023286441644822E-2</v>
      </c>
      <c r="H65" s="8">
        <v>1.8229084190763259E-2</v>
      </c>
      <c r="I65" s="8">
        <v>3.5481962483797603E-3</v>
      </c>
      <c r="J65" s="54">
        <v>0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4">
        <v>0.86008417782345814</v>
      </c>
      <c r="F66" s="13">
        <v>8.4764559585182558E-2</v>
      </c>
      <c r="G66" s="13">
        <v>4.5362709780371352E-2</v>
      </c>
      <c r="H66" s="8">
        <v>9.3565777653594178E-3</v>
      </c>
      <c r="I66" s="8">
        <v>4.3197504562724224E-4</v>
      </c>
      <c r="J66" s="54">
        <v>0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3">
        <v>0.55445583572819401</v>
      </c>
      <c r="F67" s="14">
        <v>0.22117288574516014</v>
      </c>
      <c r="G67" s="14">
        <v>0.1806074540884052</v>
      </c>
      <c r="H67" s="8">
        <v>3.4474525442566621E-2</v>
      </c>
      <c r="I67" s="8">
        <v>9.2892989956750958E-3</v>
      </c>
      <c r="J67" s="54">
        <v>0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0.78531852094353649</v>
      </c>
      <c r="F68" s="8">
        <v>0.10175693003253289</v>
      </c>
      <c r="G68" s="8">
        <v>0.10166342659675809</v>
      </c>
      <c r="H68" s="8">
        <v>8.50205779896261E-3</v>
      </c>
      <c r="I68" s="8">
        <v>2.7590646282100494E-3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0.77700649703846625</v>
      </c>
      <c r="F69" s="8">
        <v>0.11312740719626811</v>
      </c>
      <c r="G69" s="8">
        <v>7.4238231039281094E-2</v>
      </c>
      <c r="H69" s="8">
        <v>3.5627864725984587E-2</v>
      </c>
      <c r="I69" s="54">
        <v>0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13">
        <v>0.65330213781312307</v>
      </c>
      <c r="F70" s="14">
        <v>0.19862182158376562</v>
      </c>
      <c r="G70" s="8">
        <v>0.12367528801677916</v>
      </c>
      <c r="H70" s="8">
        <v>2.4400752586332581E-2</v>
      </c>
      <c r="I70" s="54">
        <v>0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0.69438578177308163</v>
      </c>
      <c r="F71" s="8">
        <v>0.15841092872847196</v>
      </c>
      <c r="G71" s="8">
        <v>0.1269996758469526</v>
      </c>
      <c r="H71" s="8">
        <v>1.681797623032481E-2</v>
      </c>
      <c r="I71" s="8">
        <v>3.385637421166919E-3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0.80849867688308297</v>
      </c>
      <c r="F72" s="8">
        <v>0.11061007062299048</v>
      </c>
      <c r="G72" s="8">
        <v>5.5228954290570523E-2</v>
      </c>
      <c r="H72" s="8">
        <v>1.8902907525056845E-2</v>
      </c>
      <c r="I72" s="8">
        <v>6.7593906782997815E-3</v>
      </c>
      <c r="J72" s="54">
        <v>0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0.82684115256068091</v>
      </c>
      <c r="F73" s="8">
        <v>8.8369902566998379E-2</v>
      </c>
      <c r="G73" s="8">
        <v>6.2488871106618653E-2</v>
      </c>
      <c r="H73" s="8">
        <v>1.4227260466183143E-2</v>
      </c>
      <c r="I73" s="8">
        <v>8.0728132995185383E-3</v>
      </c>
      <c r="J73" s="54">
        <v>0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0.76590897579665296</v>
      </c>
      <c r="F74" s="8">
        <v>0.16806369994844433</v>
      </c>
      <c r="G74" s="8">
        <v>4.8685999241963769E-2</v>
      </c>
      <c r="H74" s="8">
        <v>1.7341325012939057E-2</v>
      </c>
      <c r="I74" s="54">
        <v>0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72" display="Vissza" xr:uid="{1754C1C7-E0E3-45B3-AB67-035C195193F9}"/>
  </hyperlinks>
  <pageMargins left="0.75" right="0.75" top="1" bottom="1" header="0.5" footer="0.5"/>
  <pageSetup orientation="portrait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05C4C-BF5B-4E4A-A01E-A8BEAEBD9BDB}">
  <sheetPr codeName="Munka6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259</v>
      </c>
      <c r="D1" s="65"/>
      <c r="E1" s="65"/>
      <c r="F1" s="65"/>
      <c r="G1" s="65"/>
      <c r="H1" s="65"/>
      <c r="I1" s="65"/>
      <c r="J1" s="65"/>
    </row>
    <row r="2" spans="1:44" ht="29.1" customHeight="1" x14ac:dyDescent="0.2">
      <c r="A2" s="67"/>
      <c r="B2" s="67"/>
      <c r="C2" s="66" t="s">
        <v>1</v>
      </c>
      <c r="D2" s="66"/>
      <c r="E2" s="4" t="s">
        <v>249</v>
      </c>
      <c r="F2" s="4" t="s">
        <v>250</v>
      </c>
      <c r="G2" s="4" t="s">
        <v>251</v>
      </c>
      <c r="H2" s="4" t="s">
        <v>252</v>
      </c>
      <c r="I2" s="4" t="s">
        <v>253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0.85676653003697145</v>
      </c>
      <c r="F4" s="8">
        <v>0.13687806918534154</v>
      </c>
      <c r="G4" s="8">
        <v>4.7078375407298414E-3</v>
      </c>
      <c r="H4" s="8">
        <v>1.6475632369569164E-3</v>
      </c>
      <c r="I4" s="54">
        <v>0</v>
      </c>
      <c r="J4" s="54">
        <v>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4">
        <v>0.96689625812226221</v>
      </c>
      <c r="F5" s="13">
        <v>3.226155282328777E-2</v>
      </c>
      <c r="G5" s="8">
        <v>8.4218905445050262E-4</v>
      </c>
      <c r="H5" s="54">
        <v>0</v>
      </c>
      <c r="I5" s="54">
        <v>0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14">
        <v>0.90226135839007204</v>
      </c>
      <c r="F6" s="13">
        <v>9.4021971589718076E-2</v>
      </c>
      <c r="G6" s="8">
        <v>3.7166700202099917E-3</v>
      </c>
      <c r="H6" s="54">
        <v>0</v>
      </c>
      <c r="I6" s="54">
        <v>0</v>
      </c>
      <c r="J6" s="54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3">
        <v>0.74975533771855263</v>
      </c>
      <c r="F7" s="14">
        <v>0.23528028006398205</v>
      </c>
      <c r="G7" s="8">
        <v>7.3221666882416665E-3</v>
      </c>
      <c r="H7" s="8">
        <v>7.6422155292225494E-3</v>
      </c>
      <c r="I7" s="54">
        <v>0</v>
      </c>
      <c r="J7" s="54">
        <v>0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3">
        <v>0.66374311244816875</v>
      </c>
      <c r="F8" s="14">
        <v>0.32426067534528796</v>
      </c>
      <c r="G8" s="8">
        <v>1.199621220654205E-2</v>
      </c>
      <c r="H8" s="54">
        <v>0</v>
      </c>
      <c r="I8" s="54">
        <v>0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14">
        <v>0.91069594971372902</v>
      </c>
      <c r="F9" s="13">
        <v>8.3069970851302924E-2</v>
      </c>
      <c r="G9" s="8">
        <v>4.9910489774971541E-3</v>
      </c>
      <c r="H9" s="8">
        <v>1.243030457472412E-3</v>
      </c>
      <c r="I9" s="54">
        <v>0</v>
      </c>
      <c r="J9" s="54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3">
        <v>0.7091271912156758</v>
      </c>
      <c r="F10" s="14">
        <v>0.28418527384070302</v>
      </c>
      <c r="G10" s="8">
        <v>3.9325065707031476E-3</v>
      </c>
      <c r="H10" s="8">
        <v>2.7550283729182328E-3</v>
      </c>
      <c r="I10" s="54">
        <v>0</v>
      </c>
      <c r="J10" s="54">
        <v>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14">
        <v>0.93471857402567882</v>
      </c>
      <c r="F11" s="13">
        <v>6.3575931627230797E-2</v>
      </c>
      <c r="G11" s="8">
        <v>1.7054943470896393E-3</v>
      </c>
      <c r="H11" s="54">
        <v>0</v>
      </c>
      <c r="I11" s="54">
        <v>0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3">
        <v>0.79611817491511216</v>
      </c>
      <c r="F12" s="14">
        <v>0.18656021763473285</v>
      </c>
      <c r="G12" s="8">
        <v>1.3625666596521677E-2</v>
      </c>
      <c r="H12" s="8">
        <v>3.6959408536334963E-3</v>
      </c>
      <c r="I12" s="54">
        <v>0</v>
      </c>
      <c r="J12" s="54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3">
        <v>0.71062448150323998</v>
      </c>
      <c r="F13" s="14">
        <v>0.28250777348534339</v>
      </c>
      <c r="G13" s="8">
        <v>4.0384764507388595E-3</v>
      </c>
      <c r="H13" s="8">
        <v>2.8292685606773919E-3</v>
      </c>
      <c r="I13" s="54">
        <v>0</v>
      </c>
      <c r="J13" s="54">
        <v>0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4">
        <v>1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4">
        <v>0.9982868838658655</v>
      </c>
      <c r="F15" s="13">
        <v>1.713116134134442E-3</v>
      </c>
      <c r="G15" s="54">
        <v>0</v>
      </c>
      <c r="H15" s="54">
        <v>0</v>
      </c>
      <c r="I15" s="54">
        <v>0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0.9174909844918967</v>
      </c>
      <c r="F16" s="8">
        <v>8.2509015508103106E-2</v>
      </c>
      <c r="G16" s="54">
        <v>0</v>
      </c>
      <c r="H16" s="54">
        <v>0</v>
      </c>
      <c r="I16" s="54">
        <v>0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0.81915063392352028</v>
      </c>
      <c r="F17" s="8">
        <v>0.16985547665787495</v>
      </c>
      <c r="G17" s="8">
        <v>1.0993889418604439E-2</v>
      </c>
      <c r="H17" s="54">
        <v>0</v>
      </c>
      <c r="I17" s="54">
        <v>0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0.83951831727670012</v>
      </c>
      <c r="F18" s="8">
        <v>0.15284792475168413</v>
      </c>
      <c r="G18" s="8">
        <v>4.3547898216469991E-3</v>
      </c>
      <c r="H18" s="8">
        <v>3.2789681499682437E-3</v>
      </c>
      <c r="I18" s="54">
        <v>0</v>
      </c>
      <c r="J18" s="54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0.85906939669669913</v>
      </c>
      <c r="F19" s="8">
        <v>0.13915332995532217</v>
      </c>
      <c r="G19" s="8">
        <v>1.7772733479787055E-3</v>
      </c>
      <c r="H19" s="54">
        <v>0</v>
      </c>
      <c r="I19" s="54">
        <v>0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0.88448121257413026</v>
      </c>
      <c r="F20" s="8">
        <v>0.10505532261483169</v>
      </c>
      <c r="G20" s="8">
        <v>6.8279428294312416E-3</v>
      </c>
      <c r="H20" s="8">
        <v>3.6355219816069009E-3</v>
      </c>
      <c r="I20" s="54">
        <v>0</v>
      </c>
      <c r="J20" s="54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0.89791229733629219</v>
      </c>
      <c r="F21" s="8">
        <v>0.10208770266370787</v>
      </c>
      <c r="G21" s="54">
        <v>0</v>
      </c>
      <c r="H21" s="54">
        <v>0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0.85687399836475142</v>
      </c>
      <c r="F22" s="8">
        <v>0.13619329975851183</v>
      </c>
      <c r="G22" s="8">
        <v>4.9510756524105267E-3</v>
      </c>
      <c r="H22" s="8">
        <v>1.9816262243284835E-3</v>
      </c>
      <c r="I22" s="54">
        <v>0</v>
      </c>
      <c r="J22" s="54">
        <v>0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0.85623650763797121</v>
      </c>
      <c r="F23" s="8">
        <v>0.14025527940043903</v>
      </c>
      <c r="G23" s="8">
        <v>3.5082129615897199E-3</v>
      </c>
      <c r="H23" s="54">
        <v>0</v>
      </c>
      <c r="I23" s="54">
        <v>0</v>
      </c>
      <c r="J23" s="54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0.85104949809495933</v>
      </c>
      <c r="F24" s="8">
        <v>0.13923322527871559</v>
      </c>
      <c r="G24" s="8">
        <v>6.0244613628299181E-3</v>
      </c>
      <c r="H24" s="8">
        <v>3.692815263493588E-3</v>
      </c>
      <c r="I24" s="54">
        <v>0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3">
        <v>0.79347565353245086</v>
      </c>
      <c r="F25" s="14">
        <v>0.20171211145597728</v>
      </c>
      <c r="G25" s="8">
        <v>4.8122350115714849E-3</v>
      </c>
      <c r="H25" s="54">
        <v>0</v>
      </c>
      <c r="I25" s="54">
        <v>0</v>
      </c>
      <c r="J25" s="54">
        <v>0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0.87414496989527468</v>
      </c>
      <c r="F26" s="8">
        <v>0.12342247799642914</v>
      </c>
      <c r="G26" s="8">
        <v>2.4325521082984723E-3</v>
      </c>
      <c r="H26" s="54">
        <v>0</v>
      </c>
      <c r="I26" s="54">
        <v>0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0.89123046237894499</v>
      </c>
      <c r="F27" s="8">
        <v>9.9203596927709151E-2</v>
      </c>
      <c r="G27" s="8">
        <v>6.2422627058478855E-3</v>
      </c>
      <c r="H27" s="8">
        <v>3.3236779874979317E-3</v>
      </c>
      <c r="I27" s="54">
        <v>0</v>
      </c>
      <c r="J27" s="54">
        <v>0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4">
        <v>0.93958166348112637</v>
      </c>
      <c r="F28" s="13">
        <v>5.7853141306626214E-2</v>
      </c>
      <c r="G28" s="8">
        <v>2.5651952122481472E-3</v>
      </c>
      <c r="H28" s="54">
        <v>0</v>
      </c>
      <c r="I28" s="54">
        <v>0</v>
      </c>
      <c r="J28" s="54"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0.89104546547059593</v>
      </c>
      <c r="F29" s="8">
        <v>0.10476975476957134</v>
      </c>
      <c r="G29" s="8">
        <v>4.1847797598326417E-3</v>
      </c>
      <c r="H29" s="54">
        <v>0</v>
      </c>
      <c r="I29" s="54">
        <v>0</v>
      </c>
      <c r="J29" s="54">
        <v>0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0.83811454308329503</v>
      </c>
      <c r="F30" s="8">
        <v>0.1588830865845289</v>
      </c>
      <c r="G30" s="8">
        <v>3.0023703321781507E-3</v>
      </c>
      <c r="H30" s="54">
        <v>0</v>
      </c>
      <c r="I30" s="54">
        <v>0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0.7903772336746332</v>
      </c>
      <c r="F31" s="8">
        <v>0.19469521538830128</v>
      </c>
      <c r="G31" s="8">
        <v>8.7142058561351324E-3</v>
      </c>
      <c r="H31" s="8">
        <v>6.2133450809310712E-3</v>
      </c>
      <c r="I31" s="54">
        <v>0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3">
        <v>0.79085308126255938</v>
      </c>
      <c r="F32" s="14">
        <v>0.19977193495814799</v>
      </c>
      <c r="G32" s="8">
        <v>6.855423684606966E-3</v>
      </c>
      <c r="H32" s="8">
        <v>2.5195600946826572E-3</v>
      </c>
      <c r="I32" s="54">
        <v>0</v>
      </c>
      <c r="J32" s="54">
        <v>0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4">
        <v>0.9813043354884633</v>
      </c>
      <c r="F33" s="13">
        <v>1.8045506706120248E-2</v>
      </c>
      <c r="G33" s="8">
        <v>6.5015780541722472E-4</v>
      </c>
      <c r="H33" s="54">
        <v>0</v>
      </c>
      <c r="I33" s="54">
        <v>0</v>
      </c>
      <c r="J33" s="54">
        <v>0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0.87065729561515126</v>
      </c>
      <c r="F34" s="8">
        <v>0.126597033821162</v>
      </c>
      <c r="G34" s="8">
        <v>2.7456705636870337E-3</v>
      </c>
      <c r="H34" s="54">
        <v>0</v>
      </c>
      <c r="I34" s="54">
        <v>0</v>
      </c>
      <c r="J34" s="54">
        <v>0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0.83516166859964092</v>
      </c>
      <c r="F35" s="8">
        <v>0.15947874279440707</v>
      </c>
      <c r="G35" s="8">
        <v>5.3595886059517048E-3</v>
      </c>
      <c r="H35" s="54">
        <v>0</v>
      </c>
      <c r="I35" s="54">
        <v>0</v>
      </c>
      <c r="J35" s="54">
        <v>0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0.85900217127991951</v>
      </c>
      <c r="F36" s="8">
        <v>0.12967853326485754</v>
      </c>
      <c r="G36" s="8">
        <v>7.6155347644236157E-3</v>
      </c>
      <c r="H36" s="8">
        <v>3.7037606907991565E-3</v>
      </c>
      <c r="I36" s="54">
        <v>0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0.85682629756506012</v>
      </c>
      <c r="F37" s="8">
        <v>0.13689070326582545</v>
      </c>
      <c r="G37" s="8">
        <v>3.5931033138353013E-3</v>
      </c>
      <c r="H37" s="8">
        <v>2.6898958552792674E-3</v>
      </c>
      <c r="I37" s="54">
        <v>0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0.84958163274065024</v>
      </c>
      <c r="F38" s="8">
        <v>0.14482392702741559</v>
      </c>
      <c r="G38" s="8">
        <v>5.5944402319339113E-3</v>
      </c>
      <c r="H38" s="54">
        <v>0</v>
      </c>
      <c r="I38" s="54">
        <v>0</v>
      </c>
      <c r="J38" s="54">
        <v>0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0.87394794685161448</v>
      </c>
      <c r="F39" s="8">
        <v>0.12371133901138648</v>
      </c>
      <c r="G39" s="8">
        <v>2.3407141369988669E-3</v>
      </c>
      <c r="H39" s="54">
        <v>0</v>
      </c>
      <c r="I39" s="54">
        <v>0</v>
      </c>
      <c r="J39" s="54">
        <v>0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0.88830979407961219</v>
      </c>
      <c r="F40" s="8">
        <v>0.11169020592038892</v>
      </c>
      <c r="G40" s="54">
        <v>0</v>
      </c>
      <c r="H40" s="54">
        <v>0</v>
      </c>
      <c r="I40" s="54">
        <v>0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0.83227046393674897</v>
      </c>
      <c r="F41" s="8">
        <v>0.16030046521160984</v>
      </c>
      <c r="G41" s="8">
        <v>7.4290708516410705E-3</v>
      </c>
      <c r="H41" s="54">
        <v>0</v>
      </c>
      <c r="I41" s="54">
        <v>0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0.8391086143792521</v>
      </c>
      <c r="F42" s="8">
        <v>0.1574581221312423</v>
      </c>
      <c r="G42" s="8">
        <v>3.4332634895061433E-3</v>
      </c>
      <c r="H42" s="54">
        <v>0</v>
      </c>
      <c r="I42" s="54">
        <v>0</v>
      </c>
      <c r="J42" s="54">
        <v>0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0.86167235124709984</v>
      </c>
      <c r="F43" s="8">
        <v>0.12775242834422434</v>
      </c>
      <c r="G43" s="8">
        <v>1.0575220408675952E-2</v>
      </c>
      <c r="H43" s="54">
        <v>0</v>
      </c>
      <c r="I43" s="54">
        <v>0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0.82335226987331656</v>
      </c>
      <c r="F44" s="8">
        <v>0.16074041563120958</v>
      </c>
      <c r="G44" s="8">
        <v>5.321721718438646E-3</v>
      </c>
      <c r="H44" s="8">
        <v>1.0585592777035652E-2</v>
      </c>
      <c r="I44" s="54">
        <v>0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0.88648733004906366</v>
      </c>
      <c r="F45" s="8">
        <v>0.11109702846368434</v>
      </c>
      <c r="G45" s="8">
        <v>2.4156414872519376E-3</v>
      </c>
      <c r="H45" s="54">
        <v>0</v>
      </c>
      <c r="I45" s="54">
        <v>0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0.87188390445821673</v>
      </c>
      <c r="F46" s="8">
        <v>0.12113225664590824</v>
      </c>
      <c r="G46" s="54">
        <v>0</v>
      </c>
      <c r="H46" s="8">
        <v>6.9838388958749211E-3</v>
      </c>
      <c r="I46" s="54">
        <v>0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0.8437335838960468</v>
      </c>
      <c r="F47" s="8">
        <v>0.14807675810144563</v>
      </c>
      <c r="G47" s="8">
        <v>8.1896580025072642E-3</v>
      </c>
      <c r="H47" s="54">
        <v>0</v>
      </c>
      <c r="I47" s="54">
        <v>0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4">
        <v>0.90365529735972028</v>
      </c>
      <c r="F48" s="13">
        <v>9.3148532739723192E-2</v>
      </c>
      <c r="G48" s="8">
        <v>3.1961699005550372E-3</v>
      </c>
      <c r="H48" s="54">
        <v>0</v>
      </c>
      <c r="I48" s="54">
        <v>0</v>
      </c>
      <c r="J48" s="54">
        <v>0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0.83412186225167639</v>
      </c>
      <c r="F49" s="8">
        <v>0.1579970040978288</v>
      </c>
      <c r="G49" s="8">
        <v>5.4378889681412921E-3</v>
      </c>
      <c r="H49" s="8">
        <v>2.4432446823518502E-3</v>
      </c>
      <c r="I49" s="54">
        <v>0</v>
      </c>
      <c r="J49" s="54">
        <v>0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4">
        <v>0.99109724489503837</v>
      </c>
      <c r="F50" s="13">
        <v>8.9027551049615239E-3</v>
      </c>
      <c r="G50" s="54">
        <v>0</v>
      </c>
      <c r="H50" s="54">
        <v>0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3">
        <v>0.81544937164158382</v>
      </c>
      <c r="F51" s="14">
        <v>0.17624044679306572</v>
      </c>
      <c r="G51" s="8">
        <v>6.155864297496658E-3</v>
      </c>
      <c r="H51" s="8">
        <v>2.1543172678551684E-3</v>
      </c>
      <c r="I51" s="54">
        <v>0</v>
      </c>
      <c r="J51" s="54">
        <v>0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1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3">
        <v>0.81890186622160599</v>
      </c>
      <c r="F53" s="14">
        <v>0.17306264304742394</v>
      </c>
      <c r="G53" s="8">
        <v>5.9523838456061713E-3</v>
      </c>
      <c r="H53" s="8">
        <v>2.083106885365595E-3</v>
      </c>
      <c r="I53" s="54">
        <v>0</v>
      </c>
      <c r="J53" s="54">
        <v>0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0.86173749888920581</v>
      </c>
      <c r="F54" s="8">
        <v>0.1324720096131127</v>
      </c>
      <c r="G54" s="8">
        <v>5.0066092462957819E-3</v>
      </c>
      <c r="H54" s="8">
        <v>7.8388225138604855E-4</v>
      </c>
      <c r="I54" s="54">
        <v>0</v>
      </c>
      <c r="J54" s="54">
        <v>0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0.77843744685951077</v>
      </c>
      <c r="F55" s="8">
        <v>0.20630570331000078</v>
      </c>
      <c r="G55" s="54">
        <v>0</v>
      </c>
      <c r="H55" s="8">
        <v>1.5256849830488681E-2</v>
      </c>
      <c r="I55" s="54">
        <v>0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4">
        <v>1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3">
        <v>0.80172872247029314</v>
      </c>
      <c r="F57" s="14">
        <v>0.18934326503729562</v>
      </c>
      <c r="G57" s="8">
        <v>6.6135297908266281E-3</v>
      </c>
      <c r="H57" s="8">
        <v>2.3144827015836472E-3</v>
      </c>
      <c r="I57" s="54">
        <v>0</v>
      </c>
      <c r="J57" s="54">
        <v>0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4">
        <v>0.97351393664651809</v>
      </c>
      <c r="F58" s="13">
        <v>2.6486063353482216E-2</v>
      </c>
      <c r="G58" s="54">
        <v>0</v>
      </c>
      <c r="H58" s="54">
        <v>0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4">
        <v>1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4">
        <v>1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0.83076682868737206</v>
      </c>
      <c r="F61" s="8">
        <v>0.16172413987711146</v>
      </c>
      <c r="G61" s="8">
        <v>5.5624029582472048E-3</v>
      </c>
      <c r="H61" s="8">
        <v>1.9466284772706411E-3</v>
      </c>
      <c r="I61" s="54">
        <v>0</v>
      </c>
      <c r="J61" s="54">
        <v>0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0.84769469745392967</v>
      </c>
      <c r="F62" s="8">
        <v>0.14747264509113225</v>
      </c>
      <c r="G62" s="8">
        <v>3.8066233536198455E-3</v>
      </c>
      <c r="H62" s="8">
        <v>1.0260341013192988E-3</v>
      </c>
      <c r="I62" s="54">
        <v>0</v>
      </c>
      <c r="J62" s="54">
        <v>0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0.87991010342263498</v>
      </c>
      <c r="F63" s="8">
        <v>0.10984975459497411</v>
      </c>
      <c r="G63" s="8">
        <v>7.0069669045769774E-3</v>
      </c>
      <c r="H63" s="8">
        <v>3.2331750778150886E-3</v>
      </c>
      <c r="I63" s="54">
        <v>0</v>
      </c>
      <c r="J63" s="54">
        <v>0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0.86635335557015269</v>
      </c>
      <c r="F64" s="8">
        <v>0.12586061329351081</v>
      </c>
      <c r="G64" s="8">
        <v>7.7860311363359006E-3</v>
      </c>
      <c r="H64" s="54">
        <v>0</v>
      </c>
      <c r="I64" s="54">
        <v>0</v>
      </c>
      <c r="J64" s="54">
        <v>0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0.85528713046002991</v>
      </c>
      <c r="F65" s="8">
        <v>0.13857823776866934</v>
      </c>
      <c r="G65" s="8">
        <v>4.2328233363589218E-3</v>
      </c>
      <c r="H65" s="8">
        <v>1.9018084349428446E-3</v>
      </c>
      <c r="I65" s="54">
        <v>0</v>
      </c>
      <c r="J65" s="54">
        <v>0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4">
        <v>0.92663716334822477</v>
      </c>
      <c r="F66" s="13">
        <v>6.9602802260119154E-2</v>
      </c>
      <c r="G66" s="8">
        <v>2.7096245916880847E-3</v>
      </c>
      <c r="H66" s="8">
        <v>1.0504097999672576E-3</v>
      </c>
      <c r="I66" s="54">
        <v>0</v>
      </c>
      <c r="J66" s="54">
        <v>0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3">
        <v>0.69238445581743324</v>
      </c>
      <c r="F67" s="14">
        <v>0.29515412017771281</v>
      </c>
      <c r="G67" s="8">
        <v>9.4089597966651121E-3</v>
      </c>
      <c r="H67" s="8">
        <v>3.052464208190519E-3</v>
      </c>
      <c r="I67" s="54">
        <v>0</v>
      </c>
      <c r="J67" s="54">
        <v>0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0.86978314287167502</v>
      </c>
      <c r="F68" s="8">
        <v>0.1216579906972636</v>
      </c>
      <c r="G68" s="8">
        <v>6.2708131272124169E-3</v>
      </c>
      <c r="H68" s="8">
        <v>2.2880533038500133E-3</v>
      </c>
      <c r="I68" s="54">
        <v>0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13">
        <v>0.78032981090215325</v>
      </c>
      <c r="F69" s="14">
        <v>0.21967018909784655</v>
      </c>
      <c r="G69" s="54">
        <v>0</v>
      </c>
      <c r="H69" s="54">
        <v>0</v>
      </c>
      <c r="I69" s="54">
        <v>0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0.84109584305726737</v>
      </c>
      <c r="F70" s="8">
        <v>0.13651438174128522</v>
      </c>
      <c r="G70" s="8">
        <v>1.3238349173595681E-2</v>
      </c>
      <c r="H70" s="8">
        <v>9.1514260278524849E-3</v>
      </c>
      <c r="I70" s="54">
        <v>0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0.83055622257606609</v>
      </c>
      <c r="F71" s="8">
        <v>0.16944377742393266</v>
      </c>
      <c r="G71" s="54">
        <v>0</v>
      </c>
      <c r="H71" s="54">
        <v>0</v>
      </c>
      <c r="I71" s="54">
        <v>0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0.83457497424124227</v>
      </c>
      <c r="F72" s="8">
        <v>0.16329108379519067</v>
      </c>
      <c r="G72" s="8">
        <v>2.1339419635681713E-3</v>
      </c>
      <c r="H72" s="54">
        <v>0</v>
      </c>
      <c r="I72" s="54">
        <v>0</v>
      </c>
      <c r="J72" s="54">
        <v>0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14">
        <v>0.91897567203132058</v>
      </c>
      <c r="F73" s="13">
        <v>8.1024327968679005E-2</v>
      </c>
      <c r="G73" s="54">
        <v>0</v>
      </c>
      <c r="H73" s="54">
        <v>0</v>
      </c>
      <c r="I73" s="54">
        <v>0</v>
      </c>
      <c r="J73" s="54">
        <v>0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0.86973365754128917</v>
      </c>
      <c r="F74" s="8">
        <v>0.12152394891087345</v>
      </c>
      <c r="G74" s="8">
        <v>8.7423935478372974E-3</v>
      </c>
      <c r="H74" s="54">
        <v>0</v>
      </c>
      <c r="I74" s="54">
        <v>0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73" display="Vissza" xr:uid="{6C039A16-68DF-4EC9-B259-DB0792155672}"/>
  </hyperlinks>
  <pageMargins left="0.75" right="0.75" top="1" bottom="1" header="0.5" footer="0.5"/>
  <pageSetup orientation="portrait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6FD32-4E16-43BD-8458-9E0C5884C1C2}">
  <sheetPr codeName="Munka6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260</v>
      </c>
      <c r="D1" s="65"/>
      <c r="E1" s="65"/>
      <c r="F1" s="65"/>
      <c r="G1" s="65"/>
      <c r="H1" s="65"/>
      <c r="I1" s="65"/>
      <c r="J1" s="65"/>
    </row>
    <row r="2" spans="1:44" ht="29.1" customHeight="1" x14ac:dyDescent="0.2">
      <c r="A2" s="67"/>
      <c r="B2" s="67"/>
      <c r="C2" s="66" t="s">
        <v>1</v>
      </c>
      <c r="D2" s="66"/>
      <c r="E2" s="4" t="s">
        <v>249</v>
      </c>
      <c r="F2" s="4" t="s">
        <v>250</v>
      </c>
      <c r="G2" s="4" t="s">
        <v>251</v>
      </c>
      <c r="H2" s="4" t="s">
        <v>252</v>
      </c>
      <c r="I2" s="4" t="s">
        <v>253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0.91924227792508706</v>
      </c>
      <c r="F4" s="8">
        <v>5.2936862044542933E-2</v>
      </c>
      <c r="G4" s="8">
        <v>2.2295085813337282E-2</v>
      </c>
      <c r="H4" s="8">
        <v>3.5502884262257491E-3</v>
      </c>
      <c r="I4" s="8">
        <v>1.9754857908058105E-3</v>
      </c>
      <c r="J4" s="54">
        <v>0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4">
        <v>0.96070430115706851</v>
      </c>
      <c r="F5" s="8">
        <v>3.7897553034598831E-2</v>
      </c>
      <c r="G5" s="13">
        <v>7.4525633124883698E-4</v>
      </c>
      <c r="H5" s="8">
        <v>6.5288947708426665E-4</v>
      </c>
      <c r="I5" s="54">
        <v>0</v>
      </c>
      <c r="J5" s="54">
        <v>0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0.90838967429770723</v>
      </c>
      <c r="F6" s="8">
        <v>5.6650142665523519E-2</v>
      </c>
      <c r="G6" s="8">
        <v>2.7316220259010756E-2</v>
      </c>
      <c r="H6" s="8">
        <v>5.5066363545661365E-3</v>
      </c>
      <c r="I6" s="8">
        <v>2.137326423191904E-3</v>
      </c>
      <c r="J6" s="54">
        <v>0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0.90329509333070945</v>
      </c>
      <c r="F7" s="8">
        <v>6.4465763433451867E-2</v>
      </c>
      <c r="G7" s="8">
        <v>2.4000241173172437E-2</v>
      </c>
      <c r="H7" s="8">
        <v>8.2389020626654225E-3</v>
      </c>
      <c r="I7" s="54">
        <v>0</v>
      </c>
      <c r="J7" s="54">
        <v>0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3">
        <v>0.86392814719968669</v>
      </c>
      <c r="F8" s="8">
        <v>6.5116590729971724E-2</v>
      </c>
      <c r="G8" s="14">
        <v>6.17235728032864E-2</v>
      </c>
      <c r="H8" s="54">
        <v>0</v>
      </c>
      <c r="I8" s="8">
        <v>9.2316892670541977E-3</v>
      </c>
      <c r="J8" s="54">
        <v>0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0.92787422400010522</v>
      </c>
      <c r="F9" s="8">
        <v>5.1123748166618105E-2</v>
      </c>
      <c r="G9" s="8">
        <v>1.6178665850622768E-2</v>
      </c>
      <c r="H9" s="8">
        <v>3.6651529683431796E-3</v>
      </c>
      <c r="I9" s="8">
        <v>1.15820901431203E-3</v>
      </c>
      <c r="J9" s="54">
        <v>0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0.89561111669815463</v>
      </c>
      <c r="F10" s="8">
        <v>5.79005151998895E-2</v>
      </c>
      <c r="G10" s="8">
        <v>3.9039642025162427E-2</v>
      </c>
      <c r="H10" s="8">
        <v>3.2358306561648931E-3</v>
      </c>
      <c r="I10" s="8">
        <v>4.2128954206288533E-3</v>
      </c>
      <c r="J10" s="54">
        <v>0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0.92535266572573904</v>
      </c>
      <c r="F11" s="8">
        <v>7.1815986894573608E-2</v>
      </c>
      <c r="G11" s="13">
        <v>1.5091985028313575E-3</v>
      </c>
      <c r="H11" s="8">
        <v>1.3221488768552624E-3</v>
      </c>
      <c r="I11" s="54">
        <v>0</v>
      </c>
      <c r="J11" s="54">
        <v>0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3">
        <v>0.87052894457135144</v>
      </c>
      <c r="F12" s="8">
        <v>8.0437138325546331E-2</v>
      </c>
      <c r="G12" s="8">
        <v>3.5633883626123415E-2</v>
      </c>
      <c r="H12" s="8">
        <v>9.956294840238163E-3</v>
      </c>
      <c r="I12" s="8">
        <v>3.4437386367400578E-3</v>
      </c>
      <c r="J12" s="54">
        <v>0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0.89576426992471181</v>
      </c>
      <c r="F13" s="8">
        <v>5.8354677193870878E-2</v>
      </c>
      <c r="G13" s="8">
        <v>3.9227966110561903E-2</v>
      </c>
      <c r="H13" s="8">
        <v>3.3230270995235015E-3</v>
      </c>
      <c r="I13" s="8">
        <v>3.3300596713317313E-3</v>
      </c>
      <c r="J13" s="54">
        <v>0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0.96112423443528106</v>
      </c>
      <c r="F14" s="8">
        <v>2.3873098709438056E-2</v>
      </c>
      <c r="G14" s="8">
        <v>1.5002666855280865E-2</v>
      </c>
      <c r="H14" s="54">
        <v>0</v>
      </c>
      <c r="I14" s="54">
        <v>0</v>
      </c>
      <c r="J14" s="54">
        <v>0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4">
        <v>0.99519124415515103</v>
      </c>
      <c r="F15" s="13">
        <v>4.8087558448488971E-3</v>
      </c>
      <c r="G15" s="54">
        <v>0</v>
      </c>
      <c r="H15" s="54">
        <v>0</v>
      </c>
      <c r="I15" s="54">
        <v>0</v>
      </c>
      <c r="J15" s="54">
        <v>0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0.92751004293385619</v>
      </c>
      <c r="F16" s="8">
        <v>4.0273066608288582E-2</v>
      </c>
      <c r="G16" s="8">
        <v>2.8562067681572909E-2</v>
      </c>
      <c r="H16" s="54">
        <v>0</v>
      </c>
      <c r="I16" s="8">
        <v>3.6548227762823533E-3</v>
      </c>
      <c r="J16" s="54">
        <v>0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0.92106977782010391</v>
      </c>
      <c r="F17" s="8">
        <v>6.600353864562139E-2</v>
      </c>
      <c r="G17" s="8">
        <v>1.0491961031191268E-2</v>
      </c>
      <c r="H17" s="54">
        <v>0</v>
      </c>
      <c r="I17" s="8">
        <v>2.4347225030836874E-3</v>
      </c>
      <c r="J17" s="54">
        <v>0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0.88741514186297465</v>
      </c>
      <c r="F18" s="8">
        <v>8.0352326521449621E-2</v>
      </c>
      <c r="G18" s="8">
        <v>2.6503554715368118E-2</v>
      </c>
      <c r="H18" s="8">
        <v>3.1351728171472525E-3</v>
      </c>
      <c r="I18" s="8">
        <v>2.5938040830602647E-3</v>
      </c>
      <c r="J18" s="54">
        <v>0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0.93260365660485289</v>
      </c>
      <c r="F19" s="8">
        <v>3.6505537191579188E-2</v>
      </c>
      <c r="G19" s="8">
        <v>2.4808719490825908E-2</v>
      </c>
      <c r="H19" s="8">
        <v>4.1121272189786322E-3</v>
      </c>
      <c r="I19" s="8">
        <v>1.9699594937634128E-3</v>
      </c>
      <c r="J19" s="54">
        <v>0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0.9304585344453481</v>
      </c>
      <c r="F20" s="8">
        <v>4.6579129162354578E-2</v>
      </c>
      <c r="G20" s="8">
        <v>1.6691387740013254E-2</v>
      </c>
      <c r="H20" s="8">
        <v>4.9532353169452785E-3</v>
      </c>
      <c r="I20" s="8">
        <v>1.3177133353383772E-3</v>
      </c>
      <c r="J20" s="54">
        <v>0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0.84086536672516277</v>
      </c>
      <c r="F21" s="8">
        <v>7.2187058739647078E-2</v>
      </c>
      <c r="G21" s="8">
        <v>8.6947574535190142E-2</v>
      </c>
      <c r="H21" s="54">
        <v>0</v>
      </c>
      <c r="I21" s="54">
        <v>0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0.91556864701885488</v>
      </c>
      <c r="F22" s="8">
        <v>5.3301960009014063E-2</v>
      </c>
      <c r="G22" s="8">
        <v>2.4762134037594682E-2</v>
      </c>
      <c r="H22" s="8">
        <v>3.9912199692109986E-3</v>
      </c>
      <c r="I22" s="8">
        <v>2.3760389653264976E-3</v>
      </c>
      <c r="J22" s="54">
        <v>0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0.93736023608286612</v>
      </c>
      <c r="F23" s="8">
        <v>5.1136237590804212E-2</v>
      </c>
      <c r="G23" s="8">
        <v>1.0127865523334455E-2</v>
      </c>
      <c r="H23" s="8">
        <v>1.3756608029950406E-3</v>
      </c>
      <c r="I23" s="54">
        <v>0</v>
      </c>
      <c r="J23" s="54">
        <v>0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0.93596901980873981</v>
      </c>
      <c r="F24" s="8">
        <v>3.9439540397707223E-2</v>
      </c>
      <c r="G24" s="8">
        <v>2.4591439793551609E-2</v>
      </c>
      <c r="H24" s="54">
        <v>0</v>
      </c>
      <c r="I24" s="54">
        <v>0</v>
      </c>
      <c r="J24" s="54">
        <v>0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13">
        <v>0.84277346697391087</v>
      </c>
      <c r="F25" s="14">
        <v>0.1069985169402953</v>
      </c>
      <c r="G25" s="8">
        <v>3.7715446442576704E-2</v>
      </c>
      <c r="H25" s="8">
        <v>8.6621799523469174E-3</v>
      </c>
      <c r="I25" s="8">
        <v>3.850389690869259E-3</v>
      </c>
      <c r="J25" s="54">
        <v>0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14">
        <v>0.94850286328778255</v>
      </c>
      <c r="F26" s="8">
        <v>3.6062240728504426E-2</v>
      </c>
      <c r="G26" s="8">
        <v>1.1408476696993641E-2</v>
      </c>
      <c r="H26" s="8">
        <v>1.4063635484018388E-3</v>
      </c>
      <c r="I26" s="8">
        <v>2.6200557383180344E-3</v>
      </c>
      <c r="J26" s="54">
        <v>0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0.93430380908806621</v>
      </c>
      <c r="F27" s="8">
        <v>3.9190844796256855E-2</v>
      </c>
      <c r="G27" s="8">
        <v>2.0772300324240722E-2</v>
      </c>
      <c r="H27" s="8">
        <v>4.5283618894670346E-3</v>
      </c>
      <c r="I27" s="8">
        <v>1.2046839019691023E-3</v>
      </c>
      <c r="J27" s="54">
        <v>0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4">
        <v>0.98716933990112243</v>
      </c>
      <c r="F28" s="13">
        <v>8.6230146588829586E-3</v>
      </c>
      <c r="G28" s="13">
        <v>2.7796907399223175E-3</v>
      </c>
      <c r="H28" s="54">
        <v>0</v>
      </c>
      <c r="I28" s="8">
        <v>1.4279547000728115E-3</v>
      </c>
      <c r="J28" s="54">
        <v>0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14">
        <v>0.95258855634153305</v>
      </c>
      <c r="F29" s="8">
        <v>3.1302438227853363E-2</v>
      </c>
      <c r="G29" s="8">
        <v>8.367189152027962E-3</v>
      </c>
      <c r="H29" s="8">
        <v>3.0512613895841319E-3</v>
      </c>
      <c r="I29" s="8">
        <v>4.6905548890011231E-3</v>
      </c>
      <c r="J29" s="54">
        <v>0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0.90902850031642723</v>
      </c>
      <c r="F30" s="8">
        <v>6.8668433318032421E-2</v>
      </c>
      <c r="G30" s="8">
        <v>1.928351224244803E-2</v>
      </c>
      <c r="H30" s="8">
        <v>1.0450612376863607E-3</v>
      </c>
      <c r="I30" s="8">
        <v>1.9744928854071543E-3</v>
      </c>
      <c r="J30" s="54">
        <v>0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3">
        <v>0.85417698702083622</v>
      </c>
      <c r="F31" s="8">
        <v>8.4480340116890443E-2</v>
      </c>
      <c r="G31" s="8">
        <v>5.1856102426248982E-2</v>
      </c>
      <c r="H31" s="8">
        <v>9.486570436024664E-3</v>
      </c>
      <c r="I31" s="54">
        <v>0</v>
      </c>
      <c r="J31" s="54">
        <v>0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3">
        <v>0.88967270731896564</v>
      </c>
      <c r="F32" s="8">
        <v>7.1693327729676487E-2</v>
      </c>
      <c r="G32" s="8">
        <v>3.1388249360263909E-2</v>
      </c>
      <c r="H32" s="8">
        <v>5.01860825094311E-3</v>
      </c>
      <c r="I32" s="8">
        <v>2.2271073401506341E-3</v>
      </c>
      <c r="J32" s="54">
        <v>0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4">
        <v>0.97511144423184593</v>
      </c>
      <c r="F33" s="13">
        <v>1.7498129617608715E-2</v>
      </c>
      <c r="G33" s="13">
        <v>5.1143335722953062E-3</v>
      </c>
      <c r="H33" s="8">
        <v>7.7602411338321704E-4</v>
      </c>
      <c r="I33" s="8">
        <v>1.5000684648673909E-3</v>
      </c>
      <c r="J33" s="54">
        <v>0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4">
        <v>0.96277692239637713</v>
      </c>
      <c r="F34" s="13">
        <v>2.5825493135877321E-2</v>
      </c>
      <c r="G34" s="13">
        <v>7.2923090107186068E-3</v>
      </c>
      <c r="H34" s="8">
        <v>4.1052754570267943E-3</v>
      </c>
      <c r="I34" s="54">
        <v>0</v>
      </c>
      <c r="J34" s="54">
        <v>0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0.92977303642087317</v>
      </c>
      <c r="F35" s="8">
        <v>4.7741696262013057E-2</v>
      </c>
      <c r="G35" s="8">
        <v>2.248526731711302E-2</v>
      </c>
      <c r="H35" s="54">
        <v>0</v>
      </c>
      <c r="I35" s="54">
        <v>0</v>
      </c>
      <c r="J35" s="54">
        <v>0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0.91869425598032539</v>
      </c>
      <c r="F36" s="8">
        <v>4.5531972448385458E-2</v>
      </c>
      <c r="G36" s="8">
        <v>2.7748135876763471E-2</v>
      </c>
      <c r="H36" s="8">
        <v>3.7037606907991565E-3</v>
      </c>
      <c r="I36" s="8">
        <v>4.3218750037257491E-3</v>
      </c>
      <c r="J36" s="54">
        <v>0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3">
        <v>0.86800326776123848</v>
      </c>
      <c r="F37" s="14">
        <v>9.0781134348174794E-2</v>
      </c>
      <c r="G37" s="8">
        <v>3.2389479217287187E-2</v>
      </c>
      <c r="H37" s="8">
        <v>5.4940320677594034E-3</v>
      </c>
      <c r="I37" s="8">
        <v>3.3320866055402592E-3</v>
      </c>
      <c r="J37" s="54">
        <v>0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4">
        <v>0.97224812177397213</v>
      </c>
      <c r="F38" s="8">
        <v>2.5294032559853435E-2</v>
      </c>
      <c r="G38" s="8">
        <v>2.4578456661742457E-3</v>
      </c>
      <c r="H38" s="54">
        <v>0</v>
      </c>
      <c r="I38" s="54">
        <v>0</v>
      </c>
      <c r="J38" s="54">
        <v>0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0.95676626170645429</v>
      </c>
      <c r="F39" s="8">
        <v>3.4448999456928121E-2</v>
      </c>
      <c r="G39" s="8">
        <v>6.2342178304397693E-3</v>
      </c>
      <c r="H39" s="8">
        <v>2.5505210061777641E-3</v>
      </c>
      <c r="I39" s="54">
        <v>0</v>
      </c>
      <c r="J39" s="54">
        <v>0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0.95661226493293972</v>
      </c>
      <c r="F40" s="8">
        <v>1.857142468763329E-2</v>
      </c>
      <c r="G40" s="8">
        <v>1.4069587724510852E-2</v>
      </c>
      <c r="H40" s="8">
        <v>1.0746722654916559E-2</v>
      </c>
      <c r="I40" s="54">
        <v>0</v>
      </c>
      <c r="J40" s="54">
        <v>0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0.9224860332272411</v>
      </c>
      <c r="F41" s="8">
        <v>5.8766789790054473E-2</v>
      </c>
      <c r="G41" s="8">
        <v>1.8747176982704155E-2</v>
      </c>
      <c r="H41" s="54">
        <v>0</v>
      </c>
      <c r="I41" s="54">
        <v>0</v>
      </c>
      <c r="J41" s="54">
        <v>0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0.93894077954550992</v>
      </c>
      <c r="F42" s="8">
        <v>3.4751807452105883E-2</v>
      </c>
      <c r="G42" s="8">
        <v>2.6307413002384275E-2</v>
      </c>
      <c r="H42" s="54">
        <v>0</v>
      </c>
      <c r="I42" s="54">
        <v>0</v>
      </c>
      <c r="J42" s="54">
        <v>0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0.9020481255440993</v>
      </c>
      <c r="F43" s="8">
        <v>4.5354512292362398E-2</v>
      </c>
      <c r="G43" s="8">
        <v>4.3089183937871589E-2</v>
      </c>
      <c r="H43" s="54">
        <v>0</v>
      </c>
      <c r="I43" s="8">
        <v>9.5081782256669547E-3</v>
      </c>
      <c r="J43" s="54">
        <v>0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0.9440249698843397</v>
      </c>
      <c r="F44" s="8">
        <v>3.6042358171009189E-2</v>
      </c>
      <c r="G44" s="8">
        <v>9.3470791676157888E-3</v>
      </c>
      <c r="H44" s="8">
        <v>1.0585592777035652E-2</v>
      </c>
      <c r="I44" s="54">
        <v>0</v>
      </c>
      <c r="J44" s="54">
        <v>0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0.89612297641146799</v>
      </c>
      <c r="F45" s="8">
        <v>6.6024164756573508E-2</v>
      </c>
      <c r="G45" s="8">
        <v>3.4588053318186221E-2</v>
      </c>
      <c r="H45" s="54">
        <v>0</v>
      </c>
      <c r="I45" s="8">
        <v>3.2648055137724265E-3</v>
      </c>
      <c r="J45" s="54">
        <v>0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0.8816360196997346</v>
      </c>
      <c r="F46" s="8">
        <v>6.3868225320372798E-2</v>
      </c>
      <c r="G46" s="8">
        <v>4.7236193337932428E-2</v>
      </c>
      <c r="H46" s="8">
        <v>4.1329033706163348E-3</v>
      </c>
      <c r="I46" s="8">
        <v>3.126658271343678E-3</v>
      </c>
      <c r="J46" s="54">
        <v>0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3">
        <v>0.85112315717417597</v>
      </c>
      <c r="F47" s="14">
        <v>0.12310418010408819</v>
      </c>
      <c r="G47" s="8">
        <v>1.4644559504962346E-2</v>
      </c>
      <c r="H47" s="8">
        <v>8.8941794936583385E-3</v>
      </c>
      <c r="I47" s="8">
        <v>2.2339237231147743E-3</v>
      </c>
      <c r="J47" s="54">
        <v>0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8">
        <v>0.94097447791429478</v>
      </c>
      <c r="F48" s="8">
        <v>4.5024555679233663E-2</v>
      </c>
      <c r="G48" s="8">
        <v>1.4000966406470668E-2</v>
      </c>
      <c r="H48" s="54">
        <v>0</v>
      </c>
      <c r="I48" s="54">
        <v>0</v>
      </c>
      <c r="J48" s="54">
        <v>0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0.90874683355539954</v>
      </c>
      <c r="F49" s="8">
        <v>5.6758066125780465E-2</v>
      </c>
      <c r="G49" s="8">
        <v>2.6300684366339186E-2</v>
      </c>
      <c r="H49" s="8">
        <v>5.264880353978308E-3</v>
      </c>
      <c r="I49" s="8">
        <v>2.929535598501674E-3</v>
      </c>
      <c r="J49" s="54">
        <v>0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4">
        <v>0.99267935232085858</v>
      </c>
      <c r="F50" s="13">
        <v>7.3206476791414631E-3</v>
      </c>
      <c r="G50" s="54">
        <v>0</v>
      </c>
      <c r="H50" s="54">
        <v>0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0.89665465723007609</v>
      </c>
      <c r="F51" s="8">
        <v>6.6967401198039747E-2</v>
      </c>
      <c r="G51" s="8">
        <v>2.9152561357644144E-2</v>
      </c>
      <c r="H51" s="8">
        <v>4.642278663980948E-3</v>
      </c>
      <c r="I51" s="8">
        <v>2.5831015502604162E-3</v>
      </c>
      <c r="J51" s="54">
        <v>0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0.9875219699300285</v>
      </c>
      <c r="F52" s="13">
        <v>6.5682610914890938E-3</v>
      </c>
      <c r="G52" s="13">
        <v>4.8005996486113469E-3</v>
      </c>
      <c r="H52" s="8">
        <v>1.1091693298709319E-3</v>
      </c>
      <c r="I52" s="54">
        <v>0</v>
      </c>
      <c r="J52" s="54">
        <v>0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0.90119211420391987</v>
      </c>
      <c r="F53" s="8">
        <v>6.5194691776165756E-2</v>
      </c>
      <c r="G53" s="8">
        <v>2.691986267185318E-2</v>
      </c>
      <c r="H53" s="8">
        <v>4.1956135303414816E-3</v>
      </c>
      <c r="I53" s="8">
        <v>2.4977178177210636E-3</v>
      </c>
      <c r="J53" s="54">
        <v>0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0.92893195071991452</v>
      </c>
      <c r="F54" s="8">
        <v>4.573700273180932E-2</v>
      </c>
      <c r="G54" s="8">
        <v>2.1221565979926457E-2</v>
      </c>
      <c r="H54" s="8">
        <v>2.5607325983952938E-3</v>
      </c>
      <c r="I54" s="8">
        <v>1.5487479699549495E-3</v>
      </c>
      <c r="J54" s="54">
        <v>0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3">
        <v>0.76655912724165498</v>
      </c>
      <c r="F55" s="14">
        <v>0.16638725687445347</v>
      </c>
      <c r="G55" s="8">
        <v>3.9210867590184162E-2</v>
      </c>
      <c r="H55" s="8">
        <v>1.9143023575237828E-2</v>
      </c>
      <c r="I55" s="8">
        <v>8.6997247184695363E-3</v>
      </c>
      <c r="J55" s="54">
        <v>0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0.95070318362793871</v>
      </c>
      <c r="F56" s="8">
        <v>2.5949156965898845E-2</v>
      </c>
      <c r="G56" s="8">
        <v>1.8965676314796585E-2</v>
      </c>
      <c r="H56" s="8">
        <v>4.3819830913658861E-3</v>
      </c>
      <c r="I56" s="54">
        <v>0</v>
      </c>
      <c r="J56" s="54">
        <v>0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0.89263635138345476</v>
      </c>
      <c r="F57" s="8">
        <v>7.0016954286736932E-2</v>
      </c>
      <c r="G57" s="8">
        <v>2.9909918171134368E-2</v>
      </c>
      <c r="H57" s="8">
        <v>4.6616306665422909E-3</v>
      </c>
      <c r="I57" s="8">
        <v>2.7751454921325748E-3</v>
      </c>
      <c r="J57" s="54">
        <v>0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4">
        <v>0.97822077144296538</v>
      </c>
      <c r="F58" s="8">
        <v>2.1779228557034572E-2</v>
      </c>
      <c r="G58" s="54">
        <v>0</v>
      </c>
      <c r="H58" s="54">
        <v>0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4">
        <v>1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4">
        <v>1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0.90458315770574527</v>
      </c>
      <c r="F61" s="8">
        <v>6.2545947155016143E-2</v>
      </c>
      <c r="G61" s="8">
        <v>2.6342083856881991E-2</v>
      </c>
      <c r="H61" s="8">
        <v>4.1947358365317386E-3</v>
      </c>
      <c r="I61" s="8">
        <v>2.3340754458256122E-3</v>
      </c>
      <c r="J61" s="54">
        <v>0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0.92578113910709181</v>
      </c>
      <c r="F62" s="8">
        <v>5.3952659479464538E-2</v>
      </c>
      <c r="G62" s="8">
        <v>1.8791129593142233E-2</v>
      </c>
      <c r="H62" s="8">
        <v>1.0665420431848829E-3</v>
      </c>
      <c r="I62" s="8">
        <v>4.0852977711796447E-4</v>
      </c>
      <c r="J62" s="54">
        <v>0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0.90256068550822799</v>
      </c>
      <c r="F63" s="8">
        <v>5.0345414036119654E-2</v>
      </c>
      <c r="G63" s="8">
        <v>3.1234191245442529E-2</v>
      </c>
      <c r="H63" s="8">
        <v>9.8866891656666425E-3</v>
      </c>
      <c r="I63" s="8">
        <v>5.9730200445435285E-3</v>
      </c>
      <c r="J63" s="54">
        <v>0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0.90424211193465742</v>
      </c>
      <c r="F64" s="8">
        <v>6.2351753281986791E-2</v>
      </c>
      <c r="G64" s="8">
        <v>3.3406134783355503E-2</v>
      </c>
      <c r="H64" s="54">
        <v>0</v>
      </c>
      <c r="I64" s="54">
        <v>0</v>
      </c>
      <c r="J64" s="54">
        <v>0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0.92155704198786481</v>
      </c>
      <c r="F65" s="8">
        <v>5.1483994662589821E-2</v>
      </c>
      <c r="G65" s="8">
        <v>2.0580474330241027E-2</v>
      </c>
      <c r="H65" s="8">
        <v>4.0981543676266484E-3</v>
      </c>
      <c r="I65" s="8">
        <v>2.2803346516783629E-3</v>
      </c>
      <c r="J65" s="54">
        <v>0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4">
        <v>0.96142650414599717</v>
      </c>
      <c r="F66" s="13">
        <v>3.0885170010334955E-2</v>
      </c>
      <c r="G66" s="13">
        <v>6.5307738237166272E-3</v>
      </c>
      <c r="H66" s="8">
        <v>2.9113033747166944E-4</v>
      </c>
      <c r="I66" s="8">
        <v>8.6642168247923418E-4</v>
      </c>
      <c r="J66" s="54">
        <v>0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3">
        <v>0.81999699736996745</v>
      </c>
      <c r="F67" s="14">
        <v>0.1048170684323354</v>
      </c>
      <c r="G67" s="14">
        <v>5.9383203963833925E-2</v>
      </c>
      <c r="H67" s="8">
        <v>1.1217990026298355E-2</v>
      </c>
      <c r="I67" s="8">
        <v>4.5847402075652336E-3</v>
      </c>
      <c r="J67" s="54">
        <v>0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0.94372352634017564</v>
      </c>
      <c r="F68" s="8">
        <v>3.1619287696381428E-2</v>
      </c>
      <c r="G68" s="8">
        <v>2.3746165652272336E-2</v>
      </c>
      <c r="H68" s="54">
        <v>0</v>
      </c>
      <c r="I68" s="8">
        <v>9.110203111709059E-4</v>
      </c>
      <c r="J68" s="54">
        <v>0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0.9143786543986776</v>
      </c>
      <c r="F69" s="8">
        <v>3.9470203578829612E-2</v>
      </c>
      <c r="G69" s="8">
        <v>3.7844333612025417E-2</v>
      </c>
      <c r="H69" s="8">
        <v>5.2333473556135813E-3</v>
      </c>
      <c r="I69" s="8">
        <v>3.0734610548539733E-3</v>
      </c>
      <c r="J69" s="54">
        <v>0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0.90925169780192594</v>
      </c>
      <c r="F70" s="8">
        <v>6.2004763372702242E-2</v>
      </c>
      <c r="G70" s="8">
        <v>1.7538656646111799E-2</v>
      </c>
      <c r="H70" s="8">
        <v>1.1204882179260151E-2</v>
      </c>
      <c r="I70" s="54">
        <v>0</v>
      </c>
      <c r="J70" s="54">
        <v>0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13">
        <v>0.75840842478771453</v>
      </c>
      <c r="F71" s="14">
        <v>0.15529939538844473</v>
      </c>
      <c r="G71" s="14">
        <v>6.8557691834746623E-2</v>
      </c>
      <c r="H71" s="8">
        <v>1.7734487989092797E-2</v>
      </c>
      <c r="I71" s="54">
        <v>0</v>
      </c>
      <c r="J71" s="54">
        <v>0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0.87714804596463181</v>
      </c>
      <c r="F72" s="8">
        <v>9.9050798912200838E-2</v>
      </c>
      <c r="G72" s="8">
        <v>2.3801155123168188E-2</v>
      </c>
      <c r="H72" s="54">
        <v>0</v>
      </c>
      <c r="I72" s="54">
        <v>0</v>
      </c>
      <c r="J72" s="54">
        <v>0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0.95043280825543841</v>
      </c>
      <c r="F73" s="8">
        <v>3.8000794392399929E-2</v>
      </c>
      <c r="G73" s="54">
        <v>0</v>
      </c>
      <c r="H73" s="8">
        <v>1.9168812810684327E-3</v>
      </c>
      <c r="I73" s="8">
        <v>9.6495160710929288E-3</v>
      </c>
      <c r="J73" s="54">
        <v>0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14">
        <v>0.98450934844418603</v>
      </c>
      <c r="F74" s="13">
        <v>1.5490651555813926E-2</v>
      </c>
      <c r="G74" s="54">
        <v>0</v>
      </c>
      <c r="H74" s="54">
        <v>0</v>
      </c>
      <c r="I74" s="54">
        <v>0</v>
      </c>
      <c r="J74" s="54">
        <v>0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74" display="Vissza" xr:uid="{2D538202-A4A1-4A98-8715-EBD68382E5CF}"/>
  </hyperlinks>
  <pageMargins left="0.75" right="0.75" top="1" bottom="1" header="0.5" footer="0.5"/>
  <pageSetup orientation="portrait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0321F-D81B-4EBB-8880-E2E9F7345BB0}">
  <sheetPr codeName="Munka6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13" width="10" style="1" customWidth="1"/>
    <col min="14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261</v>
      </c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1:44" ht="15.95" customHeight="1" x14ac:dyDescent="0.2">
      <c r="A2" s="67"/>
      <c r="B2" s="67"/>
      <c r="C2" s="66" t="s">
        <v>1</v>
      </c>
      <c r="D2" s="66"/>
      <c r="E2" s="4" t="s">
        <v>42</v>
      </c>
      <c r="F2" s="4" t="s">
        <v>43</v>
      </c>
      <c r="G2" s="4" t="s">
        <v>44</v>
      </c>
      <c r="H2" s="4" t="s">
        <v>45</v>
      </c>
      <c r="I2" s="4" t="s">
        <v>47</v>
      </c>
      <c r="J2" s="4" t="s">
        <v>48</v>
      </c>
      <c r="K2" s="4" t="s">
        <v>49</v>
      </c>
      <c r="L2" s="4" t="s">
        <v>50</v>
      </c>
      <c r="M2" s="4" t="s">
        <v>51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167</v>
      </c>
      <c r="D4" s="53">
        <v>239292.3252751753</v>
      </c>
      <c r="E4" s="8">
        <v>0.70811762577281157</v>
      </c>
      <c r="F4" s="8">
        <v>0.23478613028735359</v>
      </c>
      <c r="G4" s="8">
        <v>4.4734646779465898E-2</v>
      </c>
      <c r="H4" s="8">
        <v>8.8567769902918158E-3</v>
      </c>
      <c r="I4" s="54">
        <v>0</v>
      </c>
      <c r="J4" s="8">
        <v>3.5048201700771981E-3</v>
      </c>
      <c r="K4" s="54">
        <v>0</v>
      </c>
      <c r="L4" s="54">
        <v>0</v>
      </c>
      <c r="M4" s="54">
        <v>0</v>
      </c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40</v>
      </c>
      <c r="D5" s="53">
        <v>56503.143691426914</v>
      </c>
      <c r="E5" s="8">
        <v>0.89900828218395579</v>
      </c>
      <c r="F5" s="8">
        <v>4.7249618771511882E-2</v>
      </c>
      <c r="G5" s="8">
        <v>5.3742099044532463E-2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</v>
      </c>
      <c r="D6" s="53">
        <v>83729.333866311383</v>
      </c>
      <c r="E6" s="8">
        <v>0.61336639063200638</v>
      </c>
      <c r="F6" s="8">
        <v>0.3866336093679934</v>
      </c>
      <c r="G6" s="54">
        <v>0</v>
      </c>
      <c r="H6" s="54">
        <v>0</v>
      </c>
      <c r="I6" s="54">
        <v>0</v>
      </c>
      <c r="J6" s="54">
        <v>0</v>
      </c>
      <c r="K6" s="54">
        <v>0</v>
      </c>
      <c r="L6" s="54">
        <v>0</v>
      </c>
      <c r="M6" s="54">
        <v>0</v>
      </c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43</v>
      </c>
      <c r="D7" s="53">
        <v>63239.901307319029</v>
      </c>
      <c r="E7" s="8">
        <v>0.74646212739505846</v>
      </c>
      <c r="F7" s="8">
        <v>0.16394659985311325</v>
      </c>
      <c r="G7" s="8">
        <v>8.9591272751828072E-2</v>
      </c>
      <c r="H7" s="54">
        <v>0</v>
      </c>
      <c r="I7" s="54">
        <v>0</v>
      </c>
      <c r="J7" s="54">
        <v>0</v>
      </c>
      <c r="K7" s="54">
        <v>0</v>
      </c>
      <c r="L7" s="54">
        <v>0</v>
      </c>
      <c r="M7" s="54">
        <v>0</v>
      </c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29</v>
      </c>
      <c r="D8" s="53">
        <v>35819.946410117984</v>
      </c>
      <c r="E8" s="8">
        <v>0.56078722987980145</v>
      </c>
      <c r="F8" s="8">
        <v>0.30073260243279598</v>
      </c>
      <c r="G8" s="8">
        <v>5.5899493368354494E-2</v>
      </c>
      <c r="H8" s="8">
        <v>5.9166999754414668E-2</v>
      </c>
      <c r="I8" s="54">
        <v>0</v>
      </c>
      <c r="J8" s="8">
        <v>2.3413674564633322E-2</v>
      </c>
      <c r="K8" s="54">
        <v>0</v>
      </c>
      <c r="L8" s="54">
        <v>0</v>
      </c>
      <c r="M8" s="54">
        <v>0</v>
      </c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129</v>
      </c>
      <c r="D9" s="53">
        <v>184383.16926047413</v>
      </c>
      <c r="E9" s="8">
        <v>0.69390993809474533</v>
      </c>
      <c r="F9" s="8">
        <v>0.24313996161329765</v>
      </c>
      <c r="G9" s="8">
        <v>5.8056587763169354E-2</v>
      </c>
      <c r="H9" s="8">
        <v>4.8935125287864843E-3</v>
      </c>
      <c r="I9" s="54">
        <v>0</v>
      </c>
      <c r="J9" s="54">
        <v>0</v>
      </c>
      <c r="K9" s="54">
        <v>0</v>
      </c>
      <c r="L9" s="54">
        <v>0</v>
      </c>
      <c r="M9" s="54">
        <v>0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38</v>
      </c>
      <c r="D10" s="53">
        <v>54909.156014701279</v>
      </c>
      <c r="E10" s="8">
        <v>0.75582658129278513</v>
      </c>
      <c r="F10" s="8">
        <v>0.20673423499082699</v>
      </c>
      <c r="G10" s="54">
        <v>0</v>
      </c>
      <c r="H10" s="8">
        <v>2.2165290816913125E-2</v>
      </c>
      <c r="I10" s="54">
        <v>0</v>
      </c>
      <c r="J10" s="8">
        <v>1.527389289947495E-2</v>
      </c>
      <c r="K10" s="54">
        <v>0</v>
      </c>
      <c r="L10" s="54">
        <v>0</v>
      </c>
      <c r="M10" s="54">
        <v>0</v>
      </c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27</v>
      </c>
      <c r="D11" s="53">
        <v>36892.462464717835</v>
      </c>
      <c r="E11" s="14">
        <v>1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</v>
      </c>
      <c r="D12" s="53">
        <v>93364.38359442068</v>
      </c>
      <c r="E12" s="8">
        <v>0.53663530556862216</v>
      </c>
      <c r="F12" s="8">
        <v>0.40530996173620765</v>
      </c>
      <c r="G12" s="8">
        <v>4.839064758972951E-2</v>
      </c>
      <c r="H12" s="8">
        <v>9.664085105440659E-3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34</v>
      </c>
      <c r="D13" s="53">
        <v>50336.583545946887</v>
      </c>
      <c r="E13" s="8">
        <v>0.7336458814253991</v>
      </c>
      <c r="F13" s="8">
        <v>0.225513961477532</v>
      </c>
      <c r="G13" s="54">
        <v>0</v>
      </c>
      <c r="H13" s="8">
        <v>2.417878461032558E-2</v>
      </c>
      <c r="I13" s="54">
        <v>0</v>
      </c>
      <c r="J13" s="8">
        <v>1.6661372486743563E-2</v>
      </c>
      <c r="K13" s="54">
        <v>0</v>
      </c>
      <c r="L13" s="54">
        <v>0</v>
      </c>
      <c r="M13" s="54">
        <v>0</v>
      </c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5</v>
      </c>
      <c r="D14" s="53">
        <v>11882.394555071469</v>
      </c>
      <c r="E14" s="8">
        <v>1</v>
      </c>
      <c r="F14" s="54">
        <v>0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13</v>
      </c>
      <c r="D15" s="53">
        <v>19610.681226709079</v>
      </c>
      <c r="E15" s="8">
        <v>0.70901829072453948</v>
      </c>
      <c r="F15" s="8">
        <v>0.13613764702756817</v>
      </c>
      <c r="G15" s="8">
        <v>0.15484406224789238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</v>
      </c>
      <c r="D16" s="53">
        <v>27205.819888309306</v>
      </c>
      <c r="E16" s="8">
        <v>0.72543569333749292</v>
      </c>
      <c r="F16" s="8">
        <v>0.15877668722621077</v>
      </c>
      <c r="G16" s="8">
        <v>0.11578761943629624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16</v>
      </c>
      <c r="D17" s="53">
        <v>26617.786125986626</v>
      </c>
      <c r="E17" s="8">
        <v>0.49031775638487773</v>
      </c>
      <c r="F17" s="8">
        <v>0.47337156587968737</v>
      </c>
      <c r="G17" s="8">
        <v>3.6310677735435046E-2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</v>
      </c>
      <c r="D18" s="53">
        <v>73458.277096940379</v>
      </c>
      <c r="E18" s="8">
        <v>0.5501714913171728</v>
      </c>
      <c r="F18" s="8">
        <v>0.36219696495219017</v>
      </c>
      <c r="G18" s="8">
        <v>7.1063262256093454E-2</v>
      </c>
      <c r="H18" s="8">
        <v>1.6568281474543336E-2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52</v>
      </c>
      <c r="D19" s="53">
        <v>70826.847805420533</v>
      </c>
      <c r="E19" s="8">
        <v>0.88128140292790103</v>
      </c>
      <c r="F19" s="8">
        <v>7.8693464600927299E-2</v>
      </c>
      <c r="G19" s="8">
        <v>1.5444652455663278E-2</v>
      </c>
      <c r="H19" s="8">
        <v>1.2739256042458458E-2</v>
      </c>
      <c r="I19" s="54">
        <v>0</v>
      </c>
      <c r="J19" s="8">
        <v>1.1841223973049981E-2</v>
      </c>
      <c r="K19" s="54">
        <v>0</v>
      </c>
      <c r="L19" s="54">
        <v>0</v>
      </c>
      <c r="M19" s="54">
        <v>0</v>
      </c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47</v>
      </c>
      <c r="D20" s="53">
        <v>65551.589316661441</v>
      </c>
      <c r="E20" s="8">
        <v>0.7738192468857682</v>
      </c>
      <c r="F20" s="8">
        <v>0.17394606329573889</v>
      </c>
      <c r="G20" s="8">
        <v>5.2234689818493107E-2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2837.8249301663031</v>
      </c>
      <c r="E21" s="8">
        <v>1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128</v>
      </c>
      <c r="D22" s="53">
        <v>186578.10482609129</v>
      </c>
      <c r="E22" s="8">
        <v>0.69107291707952556</v>
      </c>
      <c r="F22" s="8">
        <v>0.2405352872172099</v>
      </c>
      <c r="G22" s="8">
        <v>5.7373600499371541E-2</v>
      </c>
      <c r="H22" s="8">
        <v>6.5231523962125202E-3</v>
      </c>
      <c r="I22" s="54">
        <v>0</v>
      </c>
      <c r="J22" s="8">
        <v>4.4950428076801141E-3</v>
      </c>
      <c r="K22" s="54">
        <v>0</v>
      </c>
      <c r="L22" s="54">
        <v>0</v>
      </c>
      <c r="M22" s="54">
        <v>0</v>
      </c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39</v>
      </c>
      <c r="D23" s="53">
        <v>52714.220449084016</v>
      </c>
      <c r="E23" s="8">
        <v>0.76844611812674346</v>
      </c>
      <c r="F23" s="8">
        <v>0.21443741232885732</v>
      </c>
      <c r="G23" s="54">
        <v>0</v>
      </c>
      <c r="H23" s="8">
        <v>1.7116469544399146E-2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38</v>
      </c>
      <c r="D24" s="53">
        <v>55218.751215960932</v>
      </c>
      <c r="E24" s="8">
        <v>0.44468989891827554</v>
      </c>
      <c r="F24" s="8">
        <v>0.42122934204947088</v>
      </c>
      <c r="G24" s="8">
        <v>0.11203974244321255</v>
      </c>
      <c r="H24" s="8">
        <v>2.2041016589040736E-2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36</v>
      </c>
      <c r="D25" s="53">
        <v>61729.842115952706</v>
      </c>
      <c r="E25" s="8">
        <v>0.75754210302633107</v>
      </c>
      <c r="F25" s="8">
        <v>0.24245789697366862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51</v>
      </c>
      <c r="D26" s="53">
        <v>61703.931658887079</v>
      </c>
      <c r="E26" s="8">
        <v>0.83512354320686166</v>
      </c>
      <c r="F26" s="8">
        <v>0.10620769268309345</v>
      </c>
      <c r="G26" s="8">
        <v>3.0454064167308618E-2</v>
      </c>
      <c r="H26" s="8">
        <v>1.4622752952947944E-2</v>
      </c>
      <c r="I26" s="54">
        <v>0</v>
      </c>
      <c r="J26" s="8">
        <v>1.3591946989788217E-2</v>
      </c>
      <c r="K26" s="54">
        <v>0</v>
      </c>
      <c r="L26" s="54">
        <v>0</v>
      </c>
      <c r="M26" s="54">
        <v>0</v>
      </c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42</v>
      </c>
      <c r="D27" s="53">
        <v>60639.800284374571</v>
      </c>
      <c r="E27" s="8">
        <v>0.76844797759227912</v>
      </c>
      <c r="F27" s="8">
        <v>0.18803559462497779</v>
      </c>
      <c r="G27" s="8">
        <v>4.3516427782743276E-2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20</v>
      </c>
      <c r="D28" s="53">
        <v>20071.224595309191</v>
      </c>
      <c r="E28" s="8">
        <v>0.86556974648509877</v>
      </c>
      <c r="F28" s="8">
        <v>9.530760599026479E-2</v>
      </c>
      <c r="G28" s="8">
        <v>3.9122647524636442E-2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56</v>
      </c>
      <c r="D29" s="53">
        <v>54436.365015061216</v>
      </c>
      <c r="E29" s="8">
        <v>0.78714004857685604</v>
      </c>
      <c r="F29" s="8">
        <v>0.16236781827541036</v>
      </c>
      <c r="G29" s="8">
        <v>1.8510609095550225E-2</v>
      </c>
      <c r="H29" s="8">
        <v>1.6574974258914053E-2</v>
      </c>
      <c r="I29" s="54">
        <v>0</v>
      </c>
      <c r="J29" s="8">
        <v>1.5406549793269018E-2</v>
      </c>
      <c r="K29" s="54">
        <v>0</v>
      </c>
      <c r="L29" s="54">
        <v>0</v>
      </c>
      <c r="M29" s="54">
        <v>0</v>
      </c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63</v>
      </c>
      <c r="D30" s="53">
        <v>81731.978813808819</v>
      </c>
      <c r="E30" s="8">
        <v>0.76701647642418247</v>
      </c>
      <c r="F30" s="8">
        <v>0.14620907005674752</v>
      </c>
      <c r="G30" s="8">
        <v>7.1883373806565745E-2</v>
      </c>
      <c r="H30" s="8">
        <v>1.4891079712503913E-2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</v>
      </c>
      <c r="D31" s="53">
        <v>83052.756850996084</v>
      </c>
      <c r="E31" s="8">
        <v>0.56030952873903006</v>
      </c>
      <c r="F31" s="8">
        <v>0.40312819855953469</v>
      </c>
      <c r="G31" s="8">
        <v>3.6562272701435264E-2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126</v>
      </c>
      <c r="D32" s="53">
        <v>179788.26213689914</v>
      </c>
      <c r="E32" s="8">
        <v>0.65958051591949174</v>
      </c>
      <c r="F32" s="8">
        <v>0.2924531793120918</v>
      </c>
      <c r="G32" s="8">
        <v>3.1513421285025538E-2</v>
      </c>
      <c r="H32" s="8">
        <v>1.1788081909578831E-2</v>
      </c>
      <c r="I32" s="54">
        <v>0</v>
      </c>
      <c r="J32" s="8">
        <v>4.6648015738118701E-3</v>
      </c>
      <c r="K32" s="54">
        <v>0</v>
      </c>
      <c r="L32" s="54">
        <v>0</v>
      </c>
      <c r="M32" s="54">
        <v>0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41</v>
      </c>
      <c r="D33" s="53">
        <v>59504.063138276222</v>
      </c>
      <c r="E33" s="8">
        <v>0.85476984025096558</v>
      </c>
      <c r="F33" s="8">
        <v>6.0548305508428442E-2</v>
      </c>
      <c r="G33" s="8">
        <v>8.4681854240605911E-2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33</v>
      </c>
      <c r="D34" s="53">
        <v>46327.772850930916</v>
      </c>
      <c r="E34" s="8">
        <v>0.75365866049134866</v>
      </c>
      <c r="F34" s="8">
        <v>0.20876219831737305</v>
      </c>
      <c r="G34" s="54">
        <v>0</v>
      </c>
      <c r="H34" s="8">
        <v>1.9476035504162135E-2</v>
      </c>
      <c r="I34" s="54">
        <v>0</v>
      </c>
      <c r="J34" s="8">
        <v>1.8103105687116053E-2</v>
      </c>
      <c r="K34" s="54">
        <v>0</v>
      </c>
      <c r="L34" s="54">
        <v>0</v>
      </c>
      <c r="M34" s="54">
        <v>0</v>
      </c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33</v>
      </c>
      <c r="D35" s="53">
        <v>41926.021585637434</v>
      </c>
      <c r="E35" s="8">
        <v>0.61103299098562724</v>
      </c>
      <c r="F35" s="8">
        <v>0.24923942369475566</v>
      </c>
      <c r="G35" s="8">
        <v>0.11069842000539537</v>
      </c>
      <c r="H35" s="8">
        <v>2.9029165314221981E-2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47</v>
      </c>
      <c r="D36" s="53">
        <v>69919.009803396562</v>
      </c>
      <c r="E36" s="8">
        <v>0.747575583770268</v>
      </c>
      <c r="F36" s="8">
        <v>0.17952573728876042</v>
      </c>
      <c r="G36" s="8">
        <v>7.2898678940971254E-2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54</v>
      </c>
      <c r="D37" s="53">
        <v>81119.521035210404</v>
      </c>
      <c r="E37" s="8">
        <v>0.69827654732493427</v>
      </c>
      <c r="F37" s="8">
        <v>0.28980881311953943</v>
      </c>
      <c r="G37" s="8">
        <v>1.1914639555525916E-2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</v>
      </c>
      <c r="D38" s="53">
        <v>18870.248487563764</v>
      </c>
      <c r="E38" s="8">
        <v>0.70040270606193455</v>
      </c>
      <c r="F38" s="8">
        <v>0.25178227181643698</v>
      </c>
      <c r="G38" s="54">
        <v>0</v>
      </c>
      <c r="H38" s="8">
        <v>4.7815022121628553E-2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11</v>
      </c>
      <c r="D39" s="53">
        <v>13156.503758716464</v>
      </c>
      <c r="E39" s="8">
        <v>0.780170786679798</v>
      </c>
      <c r="F39" s="8">
        <v>0.15608305525647878</v>
      </c>
      <c r="G39" s="54">
        <v>0</v>
      </c>
      <c r="H39" s="54">
        <v>0</v>
      </c>
      <c r="I39" s="54">
        <v>0</v>
      </c>
      <c r="J39" s="8">
        <v>6.3746158063723204E-2</v>
      </c>
      <c r="K39" s="54">
        <v>0</v>
      </c>
      <c r="L39" s="54">
        <v>0</v>
      </c>
      <c r="M39" s="54">
        <v>0</v>
      </c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8</v>
      </c>
      <c r="D40" s="53">
        <v>14301.020604650676</v>
      </c>
      <c r="E40" s="8">
        <v>0.79953973596243377</v>
      </c>
      <c r="F40" s="8">
        <v>0.20046026403756639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12</v>
      </c>
      <c r="D41" s="53">
        <v>15516.454119019118</v>
      </c>
      <c r="E41" s="8">
        <v>0.46529984762269644</v>
      </c>
      <c r="F41" s="8">
        <v>0.53470015237730362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21</v>
      </c>
      <c r="D42" s="53">
        <v>26409.567466618326</v>
      </c>
      <c r="E42" s="8">
        <v>0.69665581065011339</v>
      </c>
      <c r="F42" s="8">
        <v>8.1522239193979468E-2</v>
      </c>
      <c r="G42" s="8">
        <v>0.17573723433784244</v>
      </c>
      <c r="H42" s="8">
        <v>4.6084715818064531E-2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</v>
      </c>
      <c r="D43" s="53">
        <v>32967.380555494441</v>
      </c>
      <c r="E43" s="8">
        <v>0.70533912436005719</v>
      </c>
      <c r="F43" s="8">
        <v>0.16937055763836317</v>
      </c>
      <c r="G43" s="8">
        <v>0.12529031800157966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15</v>
      </c>
      <c r="D44" s="53">
        <v>21256.906927653421</v>
      </c>
      <c r="E44" s="8">
        <v>0.90744529429010201</v>
      </c>
      <c r="F44" s="8">
        <v>9.2554705709898238E-2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24</v>
      </c>
      <c r="D45" s="53">
        <v>33198.125645601591</v>
      </c>
      <c r="E45" s="8">
        <v>0.48921025190030237</v>
      </c>
      <c r="F45" s="8">
        <v>0.45256297563855502</v>
      </c>
      <c r="G45" s="8">
        <v>5.8226772461142676E-2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23</v>
      </c>
      <c r="D46" s="53">
        <v>33263.235223955948</v>
      </c>
      <c r="E46" s="8">
        <v>0.81398956696335523</v>
      </c>
      <c r="F46" s="8">
        <v>0.18601043303664486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19</v>
      </c>
      <c r="D47" s="53">
        <v>30352.882485901537</v>
      </c>
      <c r="E47" s="8">
        <v>0.75953742807362545</v>
      </c>
      <c r="F47" s="8">
        <v>0.24046257192637438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27</v>
      </c>
      <c r="D48" s="53">
        <v>40607.852360772878</v>
      </c>
      <c r="E48" s="8">
        <v>0.69526147118356318</v>
      </c>
      <c r="F48" s="8">
        <v>0.20514577562086686</v>
      </c>
      <c r="G48" s="8">
        <v>9.9592753195570025E-2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140</v>
      </c>
      <c r="D49" s="53">
        <v>198684.47291440243</v>
      </c>
      <c r="E49" s="8">
        <v>0.71074521322254813</v>
      </c>
      <c r="F49" s="8">
        <v>0.24084413335403593</v>
      </c>
      <c r="G49" s="8">
        <v>3.3522548252287815E-2</v>
      </c>
      <c r="H49" s="8">
        <v>1.066695715756139E-2</v>
      </c>
      <c r="I49" s="54">
        <v>0</v>
      </c>
      <c r="J49" s="8">
        <v>4.2211480135663556E-3</v>
      </c>
      <c r="K49" s="54">
        <v>0</v>
      </c>
      <c r="L49" s="54">
        <v>0</v>
      </c>
      <c r="M49" s="54">
        <v>0</v>
      </c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26</v>
      </c>
      <c r="D50" s="53">
        <v>32855.313946123555</v>
      </c>
      <c r="E50" s="8">
        <v>0.8020656854636975</v>
      </c>
      <c r="F50" s="8">
        <v>0.10551098388204197</v>
      </c>
      <c r="G50" s="8">
        <v>9.2423330654260519E-2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141</v>
      </c>
      <c r="D51" s="53">
        <v>206437.01132905175</v>
      </c>
      <c r="E51" s="8">
        <v>0.69316539905774244</v>
      </c>
      <c r="F51" s="8">
        <v>0.25536081063770733</v>
      </c>
      <c r="G51" s="8">
        <v>3.7144793243530115E-2</v>
      </c>
      <c r="H51" s="8">
        <v>1.0266370099073129E-2</v>
      </c>
      <c r="I51" s="54">
        <v>0</v>
      </c>
      <c r="J51" s="8">
        <v>4.0626269619467295E-3</v>
      </c>
      <c r="K51" s="54">
        <v>0</v>
      </c>
      <c r="L51" s="54">
        <v>0</v>
      </c>
      <c r="M51" s="54">
        <v>0</v>
      </c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12</v>
      </c>
      <c r="D52" s="53">
        <v>15695.061133252586</v>
      </c>
      <c r="E52" s="8">
        <v>0.56978781313086735</v>
      </c>
      <c r="F52" s="8">
        <v>0.2367374677322584</v>
      </c>
      <c r="G52" s="8">
        <v>0.19347471913687422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155</v>
      </c>
      <c r="D53" s="53">
        <v>223597.26414192276</v>
      </c>
      <c r="E53" s="8">
        <v>0.71782747116961654</v>
      </c>
      <c r="F53" s="8">
        <v>0.23464915919959484</v>
      </c>
      <c r="G53" s="8">
        <v>3.4294069442472257E-2</v>
      </c>
      <c r="H53" s="8">
        <v>9.4784646340994021E-3</v>
      </c>
      <c r="I53" s="54">
        <v>0</v>
      </c>
      <c r="J53" s="8">
        <v>3.7508355542167065E-3</v>
      </c>
      <c r="K53" s="54">
        <v>0</v>
      </c>
      <c r="L53" s="54">
        <v>0</v>
      </c>
      <c r="M53" s="54">
        <v>0</v>
      </c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0</v>
      </c>
      <c r="D54" s="53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0.70811762577281157</v>
      </c>
      <c r="F55" s="8">
        <v>0.23478613028735359</v>
      </c>
      <c r="G55" s="8">
        <v>4.4734646779465898E-2</v>
      </c>
      <c r="H55" s="8">
        <v>8.8567769902918158E-3</v>
      </c>
      <c r="I55" s="54">
        <v>0</v>
      </c>
      <c r="J55" s="8">
        <v>3.5048201700771981E-3</v>
      </c>
      <c r="K55" s="54">
        <v>0</v>
      </c>
      <c r="L55" s="54">
        <v>0</v>
      </c>
      <c r="M55" s="54">
        <v>0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5</v>
      </c>
      <c r="D56" s="53">
        <v>5558.3895458771831</v>
      </c>
      <c r="E56" s="8">
        <v>0.81184171761529911</v>
      </c>
      <c r="F56" s="8">
        <v>0.18815828238470092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136</v>
      </c>
      <c r="D57" s="53">
        <v>200878.62178317455</v>
      </c>
      <c r="E57" s="8">
        <v>0.6898815791939964</v>
      </c>
      <c r="F57" s="8">
        <v>0.25722033071596245</v>
      </c>
      <c r="G57" s="8">
        <v>3.8172604110688811E-2</v>
      </c>
      <c r="H57" s="8">
        <v>1.0550444550232938E-2</v>
      </c>
      <c r="I57" s="54">
        <v>0</v>
      </c>
      <c r="J57" s="8">
        <v>4.1750414291191395E-3</v>
      </c>
      <c r="K57" s="54">
        <v>0</v>
      </c>
      <c r="L57" s="54">
        <v>0</v>
      </c>
      <c r="M57" s="54">
        <v>0</v>
      </c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19</v>
      </c>
      <c r="D58" s="53">
        <v>22718.642358748151</v>
      </c>
      <c r="E58" s="8">
        <v>0.9649255228893483</v>
      </c>
      <c r="F58" s="8">
        <v>3.507447711065164E-2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7</v>
      </c>
      <c r="D59" s="53">
        <v>10136.671587375402</v>
      </c>
      <c r="E59" s="8">
        <v>0.4370588516934002</v>
      </c>
      <c r="F59" s="8">
        <v>0.26337560369785379</v>
      </c>
      <c r="G59" s="8">
        <v>0.29956554460874607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167</v>
      </c>
      <c r="D61" s="53">
        <v>239292.3252751753</v>
      </c>
      <c r="E61" s="8">
        <v>0.70811762577281157</v>
      </c>
      <c r="F61" s="8">
        <v>0.23478613028735359</v>
      </c>
      <c r="G61" s="8">
        <v>4.4734646779465898E-2</v>
      </c>
      <c r="H61" s="8">
        <v>8.8567769902918158E-3</v>
      </c>
      <c r="I61" s="54">
        <v>0</v>
      </c>
      <c r="J61" s="8">
        <v>3.5048201700771981E-3</v>
      </c>
      <c r="K61" s="54">
        <v>0</v>
      </c>
      <c r="L61" s="54">
        <v>0</v>
      </c>
      <c r="M61" s="54">
        <v>0</v>
      </c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116</v>
      </c>
      <c r="D62" s="53">
        <v>154840.01436472812</v>
      </c>
      <c r="E62" s="8">
        <v>0.80820955543940642</v>
      </c>
      <c r="F62" s="8">
        <v>0.15362815411175484</v>
      </c>
      <c r="G62" s="8">
        <v>3.2745883251965188E-2</v>
      </c>
      <c r="H62" s="54">
        <v>0</v>
      </c>
      <c r="I62" s="54">
        <v>0</v>
      </c>
      <c r="J62" s="8">
        <v>5.4164071968734913E-3</v>
      </c>
      <c r="K62" s="54">
        <v>0</v>
      </c>
      <c r="L62" s="54">
        <v>0</v>
      </c>
      <c r="M62" s="54">
        <v>0</v>
      </c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51</v>
      </c>
      <c r="D63" s="53">
        <v>84452.310910447181</v>
      </c>
      <c r="E63" s="8">
        <v>0.52460298111373116</v>
      </c>
      <c r="F63" s="8">
        <v>0.38358611055275355</v>
      </c>
      <c r="G63" s="8">
        <v>6.671557657050492E-2</v>
      </c>
      <c r="H63" s="8">
        <v>2.5095331763010667E-2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25</v>
      </c>
      <c r="D64" s="53">
        <v>35768.612578795335</v>
      </c>
      <c r="E64" s="8">
        <v>0.70800145870740527</v>
      </c>
      <c r="F64" s="8">
        <v>0.18008177656416063</v>
      </c>
      <c r="G64" s="8">
        <v>0.11191676472843419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142</v>
      </c>
      <c r="D65" s="53">
        <v>203523.71269637995</v>
      </c>
      <c r="E65" s="8">
        <v>0.70813804174646799</v>
      </c>
      <c r="F65" s="8">
        <v>0.24440023769908939</v>
      </c>
      <c r="G65" s="8">
        <v>3.2927613990493383E-2</v>
      </c>
      <c r="H65" s="8">
        <v>1.0413325957807638E-2</v>
      </c>
      <c r="I65" s="54">
        <v>0</v>
      </c>
      <c r="J65" s="8">
        <v>4.1207806061412597E-3</v>
      </c>
      <c r="K65" s="54">
        <v>0</v>
      </c>
      <c r="L65" s="54">
        <v>0</v>
      </c>
      <c r="M65" s="54">
        <v>0</v>
      </c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97</v>
      </c>
      <c r="D66" s="53">
        <v>128692.44286554244</v>
      </c>
      <c r="E66" s="8">
        <v>0.69578113005222519</v>
      </c>
      <c r="F66" s="8">
        <v>0.23715315193824826</v>
      </c>
      <c r="G66" s="8">
        <v>5.3537667113317221E-2</v>
      </c>
      <c r="H66" s="8">
        <v>7.011144778844478E-3</v>
      </c>
      <c r="I66" s="54">
        <v>0</v>
      </c>
      <c r="J66" s="8">
        <v>6.5169061173650684E-3</v>
      </c>
      <c r="K66" s="54">
        <v>0</v>
      </c>
      <c r="L66" s="54">
        <v>0</v>
      </c>
      <c r="M66" s="54">
        <v>0</v>
      </c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</v>
      </c>
      <c r="D67" s="53">
        <v>110599.8824096328</v>
      </c>
      <c r="E67" s="8">
        <v>0.7224721959232796</v>
      </c>
      <c r="F67" s="8">
        <v>0.23203189771555896</v>
      </c>
      <c r="G67" s="8">
        <v>3.4491578100943526E-2</v>
      </c>
      <c r="H67" s="8">
        <v>1.1004328260217987E-2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53</v>
      </c>
      <c r="D68" s="53">
        <v>77807.168689745304</v>
      </c>
      <c r="E68" s="8">
        <v>0.54781404482468954</v>
      </c>
      <c r="F68" s="8">
        <v>0.34543417941229715</v>
      </c>
      <c r="G68" s="8">
        <v>7.9513170424455701E-2</v>
      </c>
      <c r="H68" s="8">
        <v>2.7238605338558233E-2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11</v>
      </c>
      <c r="D69" s="53">
        <v>11861.135325075109</v>
      </c>
      <c r="E69" s="8">
        <v>0.84562215801244722</v>
      </c>
      <c r="F69" s="8">
        <v>8.8175119928555895E-2</v>
      </c>
      <c r="G69" s="8">
        <v>6.620272205899673E-2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20</v>
      </c>
      <c r="D70" s="53">
        <v>22435.607813948744</v>
      </c>
      <c r="E70" s="8">
        <v>0.6897194796913082</v>
      </c>
      <c r="F70" s="8">
        <v>0.17922889403617059</v>
      </c>
      <c r="G70" s="8">
        <v>9.36701309672021E-2</v>
      </c>
      <c r="H70" s="54">
        <v>0</v>
      </c>
      <c r="I70" s="54">
        <v>0</v>
      </c>
      <c r="J70" s="8">
        <v>3.7381495305319215E-2</v>
      </c>
      <c r="K70" s="54">
        <v>0</v>
      </c>
      <c r="L70" s="54">
        <v>0</v>
      </c>
      <c r="M70" s="54">
        <v>0</v>
      </c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13</v>
      </c>
      <c r="D71" s="53">
        <v>18220.377304879294</v>
      </c>
      <c r="E71" s="8">
        <v>0.9490629214707611</v>
      </c>
      <c r="F71" s="8">
        <v>5.0937078529238858E-2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25</v>
      </c>
      <c r="D72" s="53">
        <v>43633.318926502405</v>
      </c>
      <c r="E72" s="8">
        <v>0.70702701008729785</v>
      </c>
      <c r="F72" s="8">
        <v>0.29297298991270232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26</v>
      </c>
      <c r="D73" s="53">
        <v>40442.934020465938</v>
      </c>
      <c r="E73" s="8">
        <v>0.76604103494242026</v>
      </c>
      <c r="F73" s="8">
        <v>0.19362615400007788</v>
      </c>
      <c r="G73" s="8">
        <v>4.0332811057502117E-2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19</v>
      </c>
      <c r="D74" s="53">
        <v>24891.783194558437</v>
      </c>
      <c r="E74" s="8">
        <v>0.89169072791904891</v>
      </c>
      <c r="F74" s="8">
        <v>0.10830927208095123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M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76" display="Vissza" xr:uid="{C6715651-24DE-414E-8202-F190B39E91A3}"/>
  </hyperlinks>
  <pageMargins left="0.75" right="0.75" top="1" bottom="1" header="0.5" footer="0.5"/>
  <pageSetup orientation="portrait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A6B92-005F-4ACD-94B9-ECBC0AA6E124}">
  <sheetPr codeName="Munka6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5" width="13.5703125" style="1" customWidth="1"/>
    <col min="6" max="6" width="10" style="1" customWidth="1"/>
    <col min="7" max="7" width="11" style="1" customWidth="1"/>
    <col min="8" max="9" width="12" style="1" customWidth="1"/>
    <col min="10" max="13" width="13.5703125" style="1" customWidth="1"/>
    <col min="14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262</v>
      </c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1:44" ht="45" customHeight="1" x14ac:dyDescent="0.2">
      <c r="A2" s="67"/>
      <c r="B2" s="67"/>
      <c r="C2" s="66" t="s">
        <v>1</v>
      </c>
      <c r="D2" s="66"/>
      <c r="E2" s="4" t="s">
        <v>446</v>
      </c>
      <c r="F2" s="4" t="s">
        <v>170</v>
      </c>
      <c r="G2" s="4" t="s">
        <v>171</v>
      </c>
      <c r="H2" s="4" t="s">
        <v>172</v>
      </c>
      <c r="I2" s="4" t="s">
        <v>173</v>
      </c>
      <c r="J2" s="4" t="s">
        <v>174</v>
      </c>
      <c r="K2" s="4" t="s">
        <v>175</v>
      </c>
      <c r="L2" s="4" t="s">
        <v>176</v>
      </c>
      <c r="M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167</v>
      </c>
      <c r="D4" s="53">
        <v>239292.3252751753</v>
      </c>
      <c r="E4" s="8">
        <v>2.3232955152312666E-2</v>
      </c>
      <c r="F4" s="8">
        <v>0.16535045443798563</v>
      </c>
      <c r="G4" s="8">
        <v>0.22591234718104583</v>
      </c>
      <c r="H4" s="8">
        <v>9.1742070422743793E-2</v>
      </c>
      <c r="I4" s="8">
        <v>4.9396205119474991E-2</v>
      </c>
      <c r="J4" s="8">
        <v>9.8408727373267044E-2</v>
      </c>
      <c r="K4" s="8">
        <v>0.15479614582524975</v>
      </c>
      <c r="L4" s="8">
        <v>5.3374184581085518E-2</v>
      </c>
      <c r="M4" s="8">
        <v>0.13778690990683468</v>
      </c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40</v>
      </c>
      <c r="D5" s="53">
        <v>56503.143691426914</v>
      </c>
      <c r="E5" s="8">
        <v>2.1398165729856155E-2</v>
      </c>
      <c r="F5" s="8">
        <v>0.25788387071415597</v>
      </c>
      <c r="G5" s="8">
        <v>0.29894443420448297</v>
      </c>
      <c r="H5" s="8">
        <v>0.10836469449061172</v>
      </c>
      <c r="I5" s="8">
        <v>2.3804139931054603E-2</v>
      </c>
      <c r="J5" s="8">
        <v>6.7760983880025979E-2</v>
      </c>
      <c r="K5" s="8">
        <v>7.592572260691352E-2</v>
      </c>
      <c r="L5" s="8">
        <v>2.957639459482473E-2</v>
      </c>
      <c r="M5" s="8">
        <v>0.1163415938480746</v>
      </c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</v>
      </c>
      <c r="D6" s="53">
        <v>83729.333866311383</v>
      </c>
      <c r="E6" s="8">
        <v>5.1957946248442861E-2</v>
      </c>
      <c r="F6" s="8">
        <v>0.21611556419895006</v>
      </c>
      <c r="G6" s="8">
        <v>0.26373237092216145</v>
      </c>
      <c r="H6" s="8">
        <v>3.3989698548250416E-2</v>
      </c>
      <c r="I6" s="8">
        <v>5.5597979572344157E-2</v>
      </c>
      <c r="J6" s="8">
        <v>4.9851833066087543E-2</v>
      </c>
      <c r="K6" s="8">
        <v>0.18516317611183147</v>
      </c>
      <c r="L6" s="8">
        <v>3.5299599650579626E-2</v>
      </c>
      <c r="M6" s="8">
        <v>0.10829183168135233</v>
      </c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43</v>
      </c>
      <c r="D7" s="53">
        <v>63239.901307319029</v>
      </c>
      <c r="E7" s="54">
        <v>0</v>
      </c>
      <c r="F7" s="8">
        <v>5.6359938122623958E-2</v>
      </c>
      <c r="G7" s="8">
        <v>0.12372613103957092</v>
      </c>
      <c r="H7" s="8">
        <v>0.12275806929927321</v>
      </c>
      <c r="I7" s="8">
        <v>9.2029590964189986E-2</v>
      </c>
      <c r="J7" s="8">
        <v>0.14705455814370899</v>
      </c>
      <c r="K7" s="8">
        <v>0.15337119919507816</v>
      </c>
      <c r="L7" s="8">
        <v>0.11453180668083013</v>
      </c>
      <c r="M7" s="8">
        <v>0.19016870655472431</v>
      </c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29</v>
      </c>
      <c r="D8" s="53">
        <v>35819.946410117984</v>
      </c>
      <c r="E8" s="54">
        <v>0</v>
      </c>
      <c r="F8" s="8">
        <v>9.3144644434344268E-2</v>
      </c>
      <c r="G8" s="8">
        <v>0.20271461068661645</v>
      </c>
      <c r="H8" s="8">
        <v>0.14575913622073514</v>
      </c>
      <c r="I8" s="54">
        <v>0</v>
      </c>
      <c r="J8" s="8">
        <v>0.17437122886014095</v>
      </c>
      <c r="K8" s="8">
        <v>0.21074064948341045</v>
      </c>
      <c r="L8" s="8">
        <v>2.5189355074485081E-2</v>
      </c>
      <c r="M8" s="8">
        <v>0.14808037524026738</v>
      </c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129</v>
      </c>
      <c r="D9" s="53">
        <v>184383.16926047413</v>
      </c>
      <c r="E9" s="8">
        <v>3.015171007044044E-2</v>
      </c>
      <c r="F9" s="8">
        <v>0.19649656040222704</v>
      </c>
      <c r="G9" s="8">
        <v>0.24792107660386764</v>
      </c>
      <c r="H9" s="8">
        <v>9.1739674587476741E-2</v>
      </c>
      <c r="I9" s="8">
        <v>4.6943647318356978E-2</v>
      </c>
      <c r="J9" s="8">
        <v>7.414345156815344E-2</v>
      </c>
      <c r="K9" s="8">
        <v>0.13012419090125787</v>
      </c>
      <c r="L9" s="8">
        <v>5.1413286938197154E-2</v>
      </c>
      <c r="M9" s="8">
        <v>0.131066401610022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38</v>
      </c>
      <c r="D10" s="53">
        <v>54909.156014701279</v>
      </c>
      <c r="E10" s="54">
        <v>0</v>
      </c>
      <c r="F10" s="8">
        <v>6.0762838371334907E-2</v>
      </c>
      <c r="G10" s="8">
        <v>0.15200774589215219</v>
      </c>
      <c r="H10" s="8">
        <v>9.1750115560050763E-2</v>
      </c>
      <c r="I10" s="8">
        <v>5.7631814860836891E-2</v>
      </c>
      <c r="J10" s="8">
        <v>0.17989073840123576</v>
      </c>
      <c r="K10" s="8">
        <v>0.23764377217592986</v>
      </c>
      <c r="L10" s="8">
        <v>5.9958815419234653E-2</v>
      </c>
      <c r="M10" s="8">
        <v>0.16035415931922492</v>
      </c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27</v>
      </c>
      <c r="D11" s="53">
        <v>36892.462464717835</v>
      </c>
      <c r="E11" s="54">
        <v>0</v>
      </c>
      <c r="F11" s="8">
        <v>0.21292904373719965</v>
      </c>
      <c r="G11" s="8">
        <v>0.32139291191847152</v>
      </c>
      <c r="H11" s="8">
        <v>9.5919791289009571E-2</v>
      </c>
      <c r="I11" s="8">
        <v>3.6457548483284696E-2</v>
      </c>
      <c r="J11" s="8">
        <v>0.10378024000179337</v>
      </c>
      <c r="K11" s="8">
        <v>0.11628505466222655</v>
      </c>
      <c r="L11" s="8">
        <v>4.5298122218432553E-2</v>
      </c>
      <c r="M11" s="8">
        <v>6.7937287689582293E-2</v>
      </c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</v>
      </c>
      <c r="D12" s="53">
        <v>93364.38359442068</v>
      </c>
      <c r="E12" s="54">
        <v>0</v>
      </c>
      <c r="F12" s="8">
        <v>0.18487699943596753</v>
      </c>
      <c r="G12" s="8">
        <v>0.23430282120238693</v>
      </c>
      <c r="H12" s="8">
        <v>0.11559339469711727</v>
      </c>
      <c r="I12" s="8">
        <v>3.1752432382665223E-2</v>
      </c>
      <c r="J12" s="8">
        <v>7.267730137005661E-2</v>
      </c>
      <c r="K12" s="8">
        <v>0.17297085363043432</v>
      </c>
      <c r="L12" s="8">
        <v>4.0275661189161364E-2</v>
      </c>
      <c r="M12" s="8">
        <v>0.14755053609221094</v>
      </c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34</v>
      </c>
      <c r="D13" s="53">
        <v>50336.583545946887</v>
      </c>
      <c r="E13" s="54">
        <v>0</v>
      </c>
      <c r="F13" s="8">
        <v>6.6282531252488161E-2</v>
      </c>
      <c r="G13" s="8">
        <v>0.16581612113218841</v>
      </c>
      <c r="H13" s="8">
        <v>0.10008469098931037</v>
      </c>
      <c r="I13" s="8">
        <v>3.3586616289341592E-2</v>
      </c>
      <c r="J13" s="8">
        <v>0.19623200314055919</v>
      </c>
      <c r="K13" s="8">
        <v>0.23855274708505508</v>
      </c>
      <c r="L13" s="8">
        <v>6.5405470899832799E-2</v>
      </c>
      <c r="M13" s="8">
        <v>0.13403981921122435</v>
      </c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5</v>
      </c>
      <c r="D14" s="53">
        <v>11882.394555071469</v>
      </c>
      <c r="E14" s="8">
        <v>0.28653279399770626</v>
      </c>
      <c r="F14" s="8">
        <v>0.20748867919060804</v>
      </c>
      <c r="G14" s="54">
        <v>0</v>
      </c>
      <c r="H14" s="54">
        <v>0</v>
      </c>
      <c r="I14" s="54">
        <v>0</v>
      </c>
      <c r="J14" s="8">
        <v>0.25723977716050206</v>
      </c>
      <c r="K14" s="54">
        <v>0</v>
      </c>
      <c r="L14" s="8">
        <v>0.24873874965118367</v>
      </c>
      <c r="M14" s="54">
        <v>0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13</v>
      </c>
      <c r="D15" s="53">
        <v>19610.681226709079</v>
      </c>
      <c r="E15" s="8">
        <v>6.1653321421610077E-2</v>
      </c>
      <c r="F15" s="8">
        <v>0.3424548373053844</v>
      </c>
      <c r="G15" s="8">
        <v>0.25671338614046019</v>
      </c>
      <c r="H15" s="8">
        <v>0.13177658512992541</v>
      </c>
      <c r="I15" s="54">
        <v>0</v>
      </c>
      <c r="J15" s="54">
        <v>0</v>
      </c>
      <c r="K15" s="54">
        <v>0</v>
      </c>
      <c r="L15" s="54">
        <v>0</v>
      </c>
      <c r="M15" s="8">
        <v>0.20740187000262</v>
      </c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</v>
      </c>
      <c r="D16" s="53">
        <v>27205.819888309306</v>
      </c>
      <c r="E16" s="8">
        <v>3.4761257741118684E-2</v>
      </c>
      <c r="F16" s="8">
        <v>7.1051698351260226E-2</v>
      </c>
      <c r="G16" s="8">
        <v>0.25529960359958515</v>
      </c>
      <c r="H16" s="54">
        <v>0</v>
      </c>
      <c r="I16" s="8">
        <v>0.21392269278490733</v>
      </c>
      <c r="J16" s="54">
        <v>0</v>
      </c>
      <c r="K16" s="8">
        <v>0.16886975911471094</v>
      </c>
      <c r="L16" s="8">
        <v>4.0162776689279055E-2</v>
      </c>
      <c r="M16" s="8">
        <v>0.21593221171913859</v>
      </c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16</v>
      </c>
      <c r="D17" s="53">
        <v>26617.786125986626</v>
      </c>
      <c r="E17" s="54">
        <v>0</v>
      </c>
      <c r="F17" s="8">
        <v>0.24896214132656941</v>
      </c>
      <c r="G17" s="8">
        <v>0.34519314029853126</v>
      </c>
      <c r="H17" s="8">
        <v>0.12926071001478279</v>
      </c>
      <c r="I17" s="8">
        <v>5.5371952789531151E-2</v>
      </c>
      <c r="J17" s="8">
        <v>0.14989010369505884</v>
      </c>
      <c r="K17" s="54">
        <v>0</v>
      </c>
      <c r="L17" s="54">
        <v>0</v>
      </c>
      <c r="M17" s="8">
        <v>7.132195187552666E-2</v>
      </c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</v>
      </c>
      <c r="D18" s="53">
        <v>73458.277096940379</v>
      </c>
      <c r="E18" s="8">
        <v>1.6459188545512298E-2</v>
      </c>
      <c r="F18" s="8">
        <v>0.26908207973528808</v>
      </c>
      <c r="G18" s="8">
        <v>0.28392724384238521</v>
      </c>
      <c r="H18" s="8">
        <v>0.12007160317674025</v>
      </c>
      <c r="I18" s="8">
        <v>9.9520571665216759E-2</v>
      </c>
      <c r="J18" s="8">
        <v>4.9438683981711105E-2</v>
      </c>
      <c r="K18" s="8">
        <v>3.805430448202108E-2</v>
      </c>
      <c r="L18" s="54">
        <v>0</v>
      </c>
      <c r="M18" s="8">
        <v>0.12344632457112492</v>
      </c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52</v>
      </c>
      <c r="D19" s="53">
        <v>70826.847805420533</v>
      </c>
      <c r="E19" s="54">
        <v>0</v>
      </c>
      <c r="F19" s="8">
        <v>6.7774176753845922E-2</v>
      </c>
      <c r="G19" s="8">
        <v>0.18964685077708218</v>
      </c>
      <c r="H19" s="8">
        <v>7.3291432350119479E-2</v>
      </c>
      <c r="I19" s="8">
        <v>1.8990097408687373E-2</v>
      </c>
      <c r="J19" s="8">
        <v>6.1851721166623623E-2</v>
      </c>
      <c r="K19" s="8">
        <v>0.2800925363760346</v>
      </c>
      <c r="L19" s="8">
        <v>0.118416727255482</v>
      </c>
      <c r="M19" s="8">
        <v>0.18993645791212477</v>
      </c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47</v>
      </c>
      <c r="D20" s="53">
        <v>65551.589316661441</v>
      </c>
      <c r="E20" s="8">
        <v>6.6366113679229705E-2</v>
      </c>
      <c r="F20" s="8">
        <v>0.12774269101127245</v>
      </c>
      <c r="G20" s="8">
        <v>0.13543355775679847</v>
      </c>
      <c r="H20" s="8">
        <v>6.8667827098319187E-2</v>
      </c>
      <c r="I20" s="8">
        <v>2.579091574282227E-2</v>
      </c>
      <c r="J20" s="8">
        <v>0.17614016089492013</v>
      </c>
      <c r="K20" s="8">
        <v>0.202501018423524</v>
      </c>
      <c r="L20" s="8">
        <v>6.6893103048224795E-2</v>
      </c>
      <c r="M20" s="8">
        <v>0.13046461234488924</v>
      </c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2837.8249301663031</v>
      </c>
      <c r="E21" s="54">
        <v>0</v>
      </c>
      <c r="F21" s="54">
        <v>0</v>
      </c>
      <c r="G21" s="8">
        <v>0.60047183267330961</v>
      </c>
      <c r="H21" s="54">
        <v>0</v>
      </c>
      <c r="I21" s="54">
        <v>0</v>
      </c>
      <c r="J21" s="54">
        <v>0</v>
      </c>
      <c r="K21" s="8">
        <v>0.39952816732669033</v>
      </c>
      <c r="L21" s="54">
        <v>0</v>
      </c>
      <c r="M21" s="54">
        <v>0</v>
      </c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128</v>
      </c>
      <c r="D22" s="53">
        <v>186578.10482609129</v>
      </c>
      <c r="E22" s="8">
        <v>2.9797000385402773E-2</v>
      </c>
      <c r="F22" s="8">
        <v>0.18016526550592182</v>
      </c>
      <c r="G22" s="8">
        <v>0.21579496964090106</v>
      </c>
      <c r="H22" s="8">
        <v>9.112425051243403E-2</v>
      </c>
      <c r="I22" s="8">
        <v>5.5452669517264214E-2</v>
      </c>
      <c r="J22" s="8">
        <v>9.9881358961549427E-2</v>
      </c>
      <c r="K22" s="8">
        <v>0.16511030932020276</v>
      </c>
      <c r="L22" s="8">
        <v>4.7776985584772641E-2</v>
      </c>
      <c r="M22" s="8">
        <v>0.11489719057155118</v>
      </c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39</v>
      </c>
      <c r="D23" s="53">
        <v>52714.220449084016</v>
      </c>
      <c r="E23" s="54">
        <v>0</v>
      </c>
      <c r="F23" s="8">
        <v>0.11291452066406273</v>
      </c>
      <c r="G23" s="8">
        <v>0.26172206059743913</v>
      </c>
      <c r="H23" s="8">
        <v>9.3928798539130373E-2</v>
      </c>
      <c r="I23" s="8">
        <v>2.7959794988404871E-2</v>
      </c>
      <c r="J23" s="8">
        <v>9.3196456215541248E-2</v>
      </c>
      <c r="K23" s="8">
        <v>0.11828992300035701</v>
      </c>
      <c r="L23" s="8">
        <v>7.3185058614122708E-2</v>
      </c>
      <c r="M23" s="8">
        <v>0.21880338738094174</v>
      </c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38</v>
      </c>
      <c r="D24" s="53">
        <v>55218.751215960932</v>
      </c>
      <c r="E24" s="54">
        <v>0</v>
      </c>
      <c r="F24" s="8">
        <v>0.18933088694646213</v>
      </c>
      <c r="G24" s="8">
        <v>0.35450248442451726</v>
      </c>
      <c r="H24" s="8">
        <v>0.17524225401847243</v>
      </c>
      <c r="I24" s="8">
        <v>8.6702185942921478E-2</v>
      </c>
      <c r="J24" s="8">
        <v>7.2253403684431797E-2</v>
      </c>
      <c r="K24" s="54">
        <v>0</v>
      </c>
      <c r="L24" s="54">
        <v>0</v>
      </c>
      <c r="M24" s="8">
        <v>0.12196878498319479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36</v>
      </c>
      <c r="D25" s="53">
        <v>61729.842115952706</v>
      </c>
      <c r="E25" s="54">
        <v>0</v>
      </c>
      <c r="F25" s="8">
        <v>0.21416972257140116</v>
      </c>
      <c r="G25" s="8">
        <v>0.2439300608453831</v>
      </c>
      <c r="H25" s="8">
        <v>6.5551594315338579E-2</v>
      </c>
      <c r="I25" s="8">
        <v>8.6536926830919597E-2</v>
      </c>
      <c r="J25" s="8">
        <v>5.8831845712724984E-2</v>
      </c>
      <c r="K25" s="8">
        <v>0.18507906344294242</v>
      </c>
      <c r="L25" s="8">
        <v>1.4404615079997123E-2</v>
      </c>
      <c r="M25" s="8">
        <v>0.13149617120129303</v>
      </c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51</v>
      </c>
      <c r="D26" s="53">
        <v>61703.931658887079</v>
      </c>
      <c r="E26" s="8">
        <v>1.9594596332224004E-2</v>
      </c>
      <c r="F26" s="8">
        <v>0.12184118259779778</v>
      </c>
      <c r="G26" s="8">
        <v>0.17094951630752692</v>
      </c>
      <c r="H26" s="8">
        <v>6.0429539266783031E-2</v>
      </c>
      <c r="I26" s="54">
        <v>0</v>
      </c>
      <c r="J26" s="8">
        <v>7.0996487967567107E-2</v>
      </c>
      <c r="K26" s="8">
        <v>0.26191997893686286</v>
      </c>
      <c r="L26" s="8">
        <v>0.13922208751014586</v>
      </c>
      <c r="M26" s="8">
        <v>0.15504661108109233</v>
      </c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42</v>
      </c>
      <c r="D27" s="53">
        <v>60639.800284374571</v>
      </c>
      <c r="E27" s="8">
        <v>7.1741730811153884E-2</v>
      </c>
      <c r="F27" s="8">
        <v>0.13808977569363501</v>
      </c>
      <c r="G27" s="8">
        <v>0.14640359823308358</v>
      </c>
      <c r="H27" s="8">
        <v>7.4229881696632319E-2</v>
      </c>
      <c r="I27" s="8">
        <v>2.7879965121022011E-2</v>
      </c>
      <c r="J27" s="8">
        <v>0.19040741287087765</v>
      </c>
      <c r="K27" s="8">
        <v>0.15592293820395289</v>
      </c>
      <c r="L27" s="8">
        <v>5.4292526276010451E-2</v>
      </c>
      <c r="M27" s="8">
        <v>0.14103217109363247</v>
      </c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20</v>
      </c>
      <c r="D28" s="53">
        <v>20071.224595309191</v>
      </c>
      <c r="E28" s="54">
        <v>0</v>
      </c>
      <c r="F28" s="8">
        <v>0.18603920605637927</v>
      </c>
      <c r="G28" s="8">
        <v>0.23342355272227089</v>
      </c>
      <c r="H28" s="8">
        <v>9.1046610639507433E-2</v>
      </c>
      <c r="I28" s="54">
        <v>0</v>
      </c>
      <c r="J28" s="8">
        <v>4.6490346946511843E-2</v>
      </c>
      <c r="K28" s="8">
        <v>3.9122647524636442E-2</v>
      </c>
      <c r="L28" s="54">
        <v>0</v>
      </c>
      <c r="M28" s="8">
        <v>0.4038776361106941</v>
      </c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56</v>
      </c>
      <c r="D29" s="53">
        <v>54436.365015061216</v>
      </c>
      <c r="E29" s="8">
        <v>1.7372734511834468E-2</v>
      </c>
      <c r="F29" s="8">
        <v>0.11146867734031142</v>
      </c>
      <c r="G29" s="8">
        <v>0.15327194914014985</v>
      </c>
      <c r="H29" s="8">
        <v>0.12228188663418062</v>
      </c>
      <c r="I29" s="54">
        <v>0</v>
      </c>
      <c r="J29" s="8">
        <v>3.5320993545601496E-2</v>
      </c>
      <c r="K29" s="8">
        <v>0.24979666240863943</v>
      </c>
      <c r="L29" s="8">
        <v>6.7346559424895577E-2</v>
      </c>
      <c r="M29" s="8">
        <v>0.24314053699438706</v>
      </c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63</v>
      </c>
      <c r="D30" s="53">
        <v>81731.978813808819</v>
      </c>
      <c r="E30" s="8">
        <v>1.4793030225309499E-2</v>
      </c>
      <c r="F30" s="8">
        <v>0.18606670275566414</v>
      </c>
      <c r="G30" s="8">
        <v>0.29226357218381555</v>
      </c>
      <c r="H30" s="8">
        <v>6.9235481824767478E-2</v>
      </c>
      <c r="I30" s="8">
        <v>7.9630871729209324E-2</v>
      </c>
      <c r="J30" s="8">
        <v>5.0295012498466483E-2</v>
      </c>
      <c r="K30" s="8">
        <v>0.2473649548767127</v>
      </c>
      <c r="L30" s="54">
        <v>0</v>
      </c>
      <c r="M30" s="8">
        <v>6.0350373906054529E-2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</v>
      </c>
      <c r="D31" s="53">
        <v>83052.756850996084</v>
      </c>
      <c r="E31" s="8">
        <v>4.0994373219375276E-2</v>
      </c>
      <c r="F31" s="8">
        <v>0.17528028179214908</v>
      </c>
      <c r="G31" s="8">
        <v>0.20641273213626107</v>
      </c>
      <c r="H31" s="8">
        <v>9.4041695100239339E-2</v>
      </c>
      <c r="I31" s="8">
        <v>6.3956264224215437E-2</v>
      </c>
      <c r="J31" s="8">
        <v>0.19965475248322007</v>
      </c>
      <c r="K31" s="8">
        <v>2.938663061630567E-2</v>
      </c>
      <c r="L31" s="8">
        <v>0.10964032010459417</v>
      </c>
      <c r="M31" s="8">
        <v>8.0632950323639985E-2</v>
      </c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126</v>
      </c>
      <c r="D32" s="53">
        <v>179788.26213689914</v>
      </c>
      <c r="E32" s="8">
        <v>5.2601238031650035E-3</v>
      </c>
      <c r="F32" s="8">
        <v>0.13061536784102579</v>
      </c>
      <c r="G32" s="8">
        <v>0.23223207392043002</v>
      </c>
      <c r="H32" s="8">
        <v>0.10773197606271742</v>
      </c>
      <c r="I32" s="8">
        <v>5.1804817850236183E-2</v>
      </c>
      <c r="J32" s="8">
        <v>0.11397756688607781</v>
      </c>
      <c r="K32" s="8">
        <v>0.17031791141063157</v>
      </c>
      <c r="L32" s="8">
        <v>4.852240853253402E-2</v>
      </c>
      <c r="M32" s="8">
        <v>0.1395377536931818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41</v>
      </c>
      <c r="D33" s="53">
        <v>59504.063138276222</v>
      </c>
      <c r="E33" s="8">
        <v>7.7536879010989254E-2</v>
      </c>
      <c r="F33" s="8">
        <v>0.2703006128822919</v>
      </c>
      <c r="G33" s="8">
        <v>0.20681763956396015</v>
      </c>
      <c r="H33" s="8">
        <v>4.3429447802950848E-2</v>
      </c>
      <c r="I33" s="8">
        <v>4.2118713899790314E-2</v>
      </c>
      <c r="J33" s="8">
        <v>5.1368332955292965E-2</v>
      </c>
      <c r="K33" s="8">
        <v>0.10789798269633492</v>
      </c>
      <c r="L33" s="8">
        <v>6.8033559723577192E-2</v>
      </c>
      <c r="M33" s="8">
        <v>0.13249683146481206</v>
      </c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33</v>
      </c>
      <c r="D34" s="53">
        <v>46327.772850930916</v>
      </c>
      <c r="E34" s="54">
        <v>0</v>
      </c>
      <c r="F34" s="8">
        <v>7.269383986066727E-2</v>
      </c>
      <c r="G34" s="8">
        <v>0.18958529405207333</v>
      </c>
      <c r="H34" s="8">
        <v>8.6836427313092934E-2</v>
      </c>
      <c r="I34" s="8">
        <v>3.1814151771821092E-2</v>
      </c>
      <c r="J34" s="8">
        <v>0.16649574239906645</v>
      </c>
      <c r="K34" s="8">
        <v>6.1731213806187027E-2</v>
      </c>
      <c r="L34" s="8">
        <v>0.17792442902492586</v>
      </c>
      <c r="M34" s="8">
        <v>0.21291890177216569</v>
      </c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33</v>
      </c>
      <c r="D35" s="53">
        <v>41926.021585637434</v>
      </c>
      <c r="E35" s="8">
        <v>0.10376382170098504</v>
      </c>
      <c r="F35" s="8">
        <v>0.20350758679009895</v>
      </c>
      <c r="G35" s="8">
        <v>0.149169453121961</v>
      </c>
      <c r="H35" s="8">
        <v>0.19099878676523935</v>
      </c>
      <c r="I35" s="54">
        <v>0</v>
      </c>
      <c r="J35" s="8">
        <v>6.3761966775665133E-2</v>
      </c>
      <c r="K35" s="8">
        <v>0.21871575698890666</v>
      </c>
      <c r="L35" s="54">
        <v>0</v>
      </c>
      <c r="M35" s="8">
        <v>7.0082627857143961E-2</v>
      </c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47</v>
      </c>
      <c r="D36" s="53">
        <v>69919.009803396562</v>
      </c>
      <c r="E36" s="54">
        <v>0</v>
      </c>
      <c r="F36" s="8">
        <v>0.16603133728026598</v>
      </c>
      <c r="G36" s="8">
        <v>0.19237654691056619</v>
      </c>
      <c r="H36" s="8">
        <v>6.8389941357290318E-2</v>
      </c>
      <c r="I36" s="8">
        <v>3.8003189381501476E-2</v>
      </c>
      <c r="J36" s="8">
        <v>0.11750231929380935</v>
      </c>
      <c r="K36" s="8">
        <v>0.21056630098786269</v>
      </c>
      <c r="L36" s="8">
        <v>5.2060170777331265E-2</v>
      </c>
      <c r="M36" s="8">
        <v>0.15507019401137251</v>
      </c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54</v>
      </c>
      <c r="D37" s="53">
        <v>81119.521035210404</v>
      </c>
      <c r="E37" s="8">
        <v>1.4904718587308081E-2</v>
      </c>
      <c r="F37" s="8">
        <v>0.19795901956204498</v>
      </c>
      <c r="G37" s="8">
        <v>0.31522827944967674</v>
      </c>
      <c r="H37" s="8">
        <v>6.3371415100866774E-2</v>
      </c>
      <c r="I37" s="8">
        <v>9.4787401565347984E-2</v>
      </c>
      <c r="J37" s="8">
        <v>6.0973546106824109E-2</v>
      </c>
      <c r="K37" s="8">
        <v>0.12683989111568492</v>
      </c>
      <c r="L37" s="8">
        <v>1.0961536795111668E-2</v>
      </c>
      <c r="M37" s="8">
        <v>0.11497419171713461</v>
      </c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</v>
      </c>
      <c r="D38" s="53">
        <v>18870.248487563764</v>
      </c>
      <c r="E38" s="54">
        <v>0</v>
      </c>
      <c r="F38" s="54">
        <v>0</v>
      </c>
      <c r="G38" s="8">
        <v>0.29307624305415186</v>
      </c>
      <c r="H38" s="54">
        <v>0</v>
      </c>
      <c r="I38" s="8">
        <v>7.8105955928524887E-2</v>
      </c>
      <c r="J38" s="8">
        <v>0.20233309812419609</v>
      </c>
      <c r="K38" s="54">
        <v>0</v>
      </c>
      <c r="L38" s="8">
        <v>0.10571893735321761</v>
      </c>
      <c r="M38" s="8">
        <v>0.32076576553990954</v>
      </c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11</v>
      </c>
      <c r="D39" s="53">
        <v>13156.503758716464</v>
      </c>
      <c r="E39" s="54">
        <v>0</v>
      </c>
      <c r="F39" s="8">
        <v>6.8580632470515462E-2</v>
      </c>
      <c r="G39" s="8">
        <v>0.15777644323743978</v>
      </c>
      <c r="H39" s="8">
        <v>7.658951738670651E-2</v>
      </c>
      <c r="I39" s="54">
        <v>0</v>
      </c>
      <c r="J39" s="8">
        <v>6.3746158063723204E-2</v>
      </c>
      <c r="K39" s="8">
        <v>9.3390497741679346E-2</v>
      </c>
      <c r="L39" s="8">
        <v>0.25024033821525121</v>
      </c>
      <c r="M39" s="8">
        <v>0.28967641288468443</v>
      </c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8</v>
      </c>
      <c r="D40" s="53">
        <v>14301.020604650676</v>
      </c>
      <c r="E40" s="54">
        <v>0</v>
      </c>
      <c r="F40" s="8">
        <v>0.17239765049018152</v>
      </c>
      <c r="G40" s="8">
        <v>8.2291786756458152E-2</v>
      </c>
      <c r="H40" s="8">
        <v>0.21084425298920909</v>
      </c>
      <c r="I40" s="54">
        <v>0</v>
      </c>
      <c r="J40" s="8">
        <v>0.21373471250616458</v>
      </c>
      <c r="K40" s="8">
        <v>0.11406019623019216</v>
      </c>
      <c r="L40" s="8">
        <v>0.20667140102779438</v>
      </c>
      <c r="M40" s="54">
        <v>0</v>
      </c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12</v>
      </c>
      <c r="D41" s="53">
        <v>15516.454119019118</v>
      </c>
      <c r="E41" s="8">
        <v>6.0948752204718029E-2</v>
      </c>
      <c r="F41" s="8">
        <v>0.14158515631988614</v>
      </c>
      <c r="G41" s="54">
        <v>0</v>
      </c>
      <c r="H41" s="8">
        <v>0.40189752411666374</v>
      </c>
      <c r="I41" s="54">
        <v>0</v>
      </c>
      <c r="J41" s="8">
        <v>6.9865828936076943E-2</v>
      </c>
      <c r="K41" s="8">
        <v>0.20127769387759545</v>
      </c>
      <c r="L41" s="54">
        <v>0</v>
      </c>
      <c r="M41" s="8">
        <v>0.12442504454505972</v>
      </c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21</v>
      </c>
      <c r="D42" s="53">
        <v>26409.567466618326</v>
      </c>
      <c r="E42" s="8">
        <v>0.12891902586255125</v>
      </c>
      <c r="F42" s="8">
        <v>0.2398889683687136</v>
      </c>
      <c r="G42" s="8">
        <v>0.23681121318682039</v>
      </c>
      <c r="H42" s="8">
        <v>6.7089124632046387E-2</v>
      </c>
      <c r="I42" s="54">
        <v>0</v>
      </c>
      <c r="J42" s="8">
        <v>6.0175755177138919E-2</v>
      </c>
      <c r="K42" s="8">
        <v>0.22896116924464416</v>
      </c>
      <c r="L42" s="54">
        <v>0</v>
      </c>
      <c r="M42" s="8">
        <v>3.8154743528085171E-2</v>
      </c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</v>
      </c>
      <c r="D43" s="53">
        <v>32967.380555494441</v>
      </c>
      <c r="E43" s="54">
        <v>0</v>
      </c>
      <c r="F43" s="8">
        <v>0.23311310905347088</v>
      </c>
      <c r="G43" s="8">
        <v>0.17912926260480913</v>
      </c>
      <c r="H43" s="8">
        <v>9.1587391381495908E-2</v>
      </c>
      <c r="I43" s="54">
        <v>0</v>
      </c>
      <c r="J43" s="54">
        <v>0</v>
      </c>
      <c r="K43" s="8">
        <v>0.19383835435497698</v>
      </c>
      <c r="L43" s="8">
        <v>8.6692690888781149E-2</v>
      </c>
      <c r="M43" s="8">
        <v>0.21563919171646603</v>
      </c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15</v>
      </c>
      <c r="D44" s="53">
        <v>21256.906927653421</v>
      </c>
      <c r="E44" s="54">
        <v>0</v>
      </c>
      <c r="F44" s="8">
        <v>0.14656521529505367</v>
      </c>
      <c r="G44" s="8">
        <v>0.1077164808826373</v>
      </c>
      <c r="H44" s="8">
        <v>4.2427093057383534E-2</v>
      </c>
      <c r="I44" s="54">
        <v>0</v>
      </c>
      <c r="J44" s="8">
        <v>0.38649300401921766</v>
      </c>
      <c r="K44" s="8">
        <v>0.19662861224264985</v>
      </c>
      <c r="L44" s="8">
        <v>3.678638014918157E-2</v>
      </c>
      <c r="M44" s="8">
        <v>8.3383214353876536E-2</v>
      </c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24</v>
      </c>
      <c r="D45" s="53">
        <v>33198.125645601591</v>
      </c>
      <c r="E45" s="54">
        <v>0</v>
      </c>
      <c r="F45" s="8">
        <v>0.11775967752227291</v>
      </c>
      <c r="G45" s="8">
        <v>0.34666674106999551</v>
      </c>
      <c r="H45" s="8">
        <v>0.1052359089526767</v>
      </c>
      <c r="I45" s="8">
        <v>0.1507417379230663</v>
      </c>
      <c r="J45" s="8">
        <v>3.3659618590737107E-2</v>
      </c>
      <c r="K45" s="8">
        <v>0.18687196052000909</v>
      </c>
      <c r="L45" s="54">
        <v>0</v>
      </c>
      <c r="M45" s="8">
        <v>5.9064355421242401E-2</v>
      </c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23</v>
      </c>
      <c r="D46" s="53">
        <v>33263.235223955948</v>
      </c>
      <c r="E46" s="8">
        <v>3.6348347502177726E-2</v>
      </c>
      <c r="F46" s="8">
        <v>0.2153463947666793</v>
      </c>
      <c r="G46" s="8">
        <v>9.2556324668651768E-2</v>
      </c>
      <c r="H46" s="54">
        <v>0</v>
      </c>
      <c r="I46" s="8">
        <v>0.1605950471896736</v>
      </c>
      <c r="J46" s="54">
        <v>0</v>
      </c>
      <c r="K46" s="8">
        <v>0.21476470241818404</v>
      </c>
      <c r="L46" s="54">
        <v>0</v>
      </c>
      <c r="M46" s="8">
        <v>0.28038918345463359</v>
      </c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19</v>
      </c>
      <c r="D47" s="53">
        <v>30352.882485901537</v>
      </c>
      <c r="E47" s="54">
        <v>0</v>
      </c>
      <c r="F47" s="8">
        <v>0.19088524722521885</v>
      </c>
      <c r="G47" s="8">
        <v>0.53501983275928022</v>
      </c>
      <c r="H47" s="8">
        <v>8.2612112367057178E-2</v>
      </c>
      <c r="I47" s="54">
        <v>0</v>
      </c>
      <c r="J47" s="8">
        <v>0.12613986861458543</v>
      </c>
      <c r="K47" s="8">
        <v>3.6047710976282031E-2</v>
      </c>
      <c r="L47" s="8">
        <v>2.9295228057576131E-2</v>
      </c>
      <c r="M47" s="54">
        <v>0</v>
      </c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27</v>
      </c>
      <c r="D48" s="53">
        <v>40607.852360772878</v>
      </c>
      <c r="E48" s="8">
        <v>2.3288808991768436E-2</v>
      </c>
      <c r="F48" s="8">
        <v>4.8366818227093003E-2</v>
      </c>
      <c r="G48" s="8">
        <v>0.15750579503135215</v>
      </c>
      <c r="H48" s="8">
        <v>0.1033653671145985</v>
      </c>
      <c r="I48" s="54">
        <v>0</v>
      </c>
      <c r="J48" s="8">
        <v>9.4023092010412673E-2</v>
      </c>
      <c r="K48" s="8">
        <v>6.6515474405780428E-2</v>
      </c>
      <c r="L48" s="8">
        <v>0.10033164455856777</v>
      </c>
      <c r="M48" s="8">
        <v>0.40660299966042712</v>
      </c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140</v>
      </c>
      <c r="D49" s="53">
        <v>198684.47291440243</v>
      </c>
      <c r="E49" s="8">
        <v>2.3221539542259532E-2</v>
      </c>
      <c r="F49" s="8">
        <v>0.18925999381062142</v>
      </c>
      <c r="G49" s="8">
        <v>0.23989352613004711</v>
      </c>
      <c r="H49" s="8">
        <v>8.9366458936426765E-2</v>
      </c>
      <c r="I49" s="8">
        <v>5.9491980472480395E-2</v>
      </c>
      <c r="J49" s="8">
        <v>9.9305079416839692E-2</v>
      </c>
      <c r="K49" s="8">
        <v>0.17283926926980878</v>
      </c>
      <c r="L49" s="8">
        <v>4.3776848795193418E-2</v>
      </c>
      <c r="M49" s="8">
        <v>8.2845303626322628E-2</v>
      </c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26</v>
      </c>
      <c r="D50" s="53">
        <v>32855.313946123555</v>
      </c>
      <c r="E50" s="8">
        <v>2.8784035323684745E-2</v>
      </c>
      <c r="F50" s="8">
        <v>8.9055295990088865E-2</v>
      </c>
      <c r="G50" s="8">
        <v>0.21550617128292968</v>
      </c>
      <c r="H50" s="8">
        <v>7.8654813902095125E-2</v>
      </c>
      <c r="I50" s="54">
        <v>0</v>
      </c>
      <c r="J50" s="54">
        <v>0</v>
      </c>
      <c r="K50" s="8">
        <v>0.26613151073836366</v>
      </c>
      <c r="L50" s="8">
        <v>0.12400589493769132</v>
      </c>
      <c r="M50" s="8">
        <v>0.19786227782514665</v>
      </c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141</v>
      </c>
      <c r="D51" s="53">
        <v>206437.01132905175</v>
      </c>
      <c r="E51" s="8">
        <v>2.2349477521066485E-2</v>
      </c>
      <c r="F51" s="8">
        <v>0.17749314807241012</v>
      </c>
      <c r="G51" s="8">
        <v>0.22756853360764651</v>
      </c>
      <c r="H51" s="8">
        <v>9.3824962046252042E-2</v>
      </c>
      <c r="I51" s="8">
        <v>5.725781780461791E-2</v>
      </c>
      <c r="J51" s="8">
        <v>0.11407088801040931</v>
      </c>
      <c r="K51" s="8">
        <v>0.13707665674731523</v>
      </c>
      <c r="L51" s="8">
        <v>4.2132852402433835E-2</v>
      </c>
      <c r="M51" s="8">
        <v>0.12822566378784839</v>
      </c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12</v>
      </c>
      <c r="D52" s="53">
        <v>15695.061133252586</v>
      </c>
      <c r="E52" s="54">
        <v>0</v>
      </c>
      <c r="F52" s="8">
        <v>0.21868827052527956</v>
      </c>
      <c r="G52" s="8">
        <v>0.28954144137850008</v>
      </c>
      <c r="H52" s="8">
        <v>0.1076727139875185</v>
      </c>
      <c r="I52" s="54">
        <v>0</v>
      </c>
      <c r="J52" s="54">
        <v>0</v>
      </c>
      <c r="K52" s="54">
        <v>0</v>
      </c>
      <c r="L52" s="54">
        <v>0</v>
      </c>
      <c r="M52" s="8">
        <v>0.38409757410870199</v>
      </c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155</v>
      </c>
      <c r="D53" s="53">
        <v>223597.26414192276</v>
      </c>
      <c r="E53" s="8">
        <v>2.4863756194628703E-2</v>
      </c>
      <c r="F53" s="8">
        <v>0.1616064896474643</v>
      </c>
      <c r="G53" s="8">
        <v>0.22144600217850294</v>
      </c>
      <c r="H53" s="8">
        <v>9.0623843750334665E-2</v>
      </c>
      <c r="I53" s="8">
        <v>5.286349467722537E-2</v>
      </c>
      <c r="J53" s="8">
        <v>0.10531637446857613</v>
      </c>
      <c r="K53" s="8">
        <v>0.16566181979153355</v>
      </c>
      <c r="L53" s="8">
        <v>5.712070220129184E-2</v>
      </c>
      <c r="M53" s="8">
        <v>0.12049751709044224</v>
      </c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0</v>
      </c>
      <c r="D54" s="53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2.3232955152312666E-2</v>
      </c>
      <c r="F55" s="8">
        <v>0.16535045443798563</v>
      </c>
      <c r="G55" s="8">
        <v>0.22591234718104583</v>
      </c>
      <c r="H55" s="8">
        <v>9.1742070422743793E-2</v>
      </c>
      <c r="I55" s="8">
        <v>4.9396205119474991E-2</v>
      </c>
      <c r="J55" s="8">
        <v>9.8408727373267044E-2</v>
      </c>
      <c r="K55" s="8">
        <v>0.15479614582524975</v>
      </c>
      <c r="L55" s="8">
        <v>5.3374184581085518E-2</v>
      </c>
      <c r="M55" s="8">
        <v>0.13778690990683468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5</v>
      </c>
      <c r="D56" s="53">
        <v>5558.3895458771831</v>
      </c>
      <c r="E56" s="54">
        <v>0</v>
      </c>
      <c r="F56" s="8">
        <v>0.44122557161256892</v>
      </c>
      <c r="G56" s="8">
        <v>0.1851857429434273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8">
        <v>0.37358868544400392</v>
      </c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136</v>
      </c>
      <c r="D57" s="53">
        <v>200878.62178317455</v>
      </c>
      <c r="E57" s="8">
        <v>2.2967896251273635E-2</v>
      </c>
      <c r="F57" s="8">
        <v>0.17019556940076444</v>
      </c>
      <c r="G57" s="8">
        <v>0.22874128189943529</v>
      </c>
      <c r="H57" s="8">
        <v>9.6421135215655471E-2</v>
      </c>
      <c r="I57" s="8">
        <v>5.8842163879276155E-2</v>
      </c>
      <c r="J57" s="8">
        <v>0.11722727382079373</v>
      </c>
      <c r="K57" s="8">
        <v>0.14086962112094822</v>
      </c>
      <c r="L57" s="8">
        <v>4.329868480536847E-2</v>
      </c>
      <c r="M57" s="8">
        <v>0.12143637360648456</v>
      </c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19</v>
      </c>
      <c r="D58" s="53">
        <v>22718.642358748151</v>
      </c>
      <c r="E58" s="8">
        <v>4.1626982029223825E-2</v>
      </c>
      <c r="F58" s="8">
        <v>8.5661700518622402E-2</v>
      </c>
      <c r="G58" s="8">
        <v>0.1569410149207883</v>
      </c>
      <c r="H58" s="8">
        <v>3.9364094103342052E-2</v>
      </c>
      <c r="I58" s="54">
        <v>0</v>
      </c>
      <c r="J58" s="54">
        <v>0</v>
      </c>
      <c r="K58" s="8">
        <v>0.38487486171893309</v>
      </c>
      <c r="L58" s="8">
        <v>0.17933521488703794</v>
      </c>
      <c r="M58" s="8">
        <v>0.11219613182205242</v>
      </c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7</v>
      </c>
      <c r="D59" s="53">
        <v>10136.671587375402</v>
      </c>
      <c r="E59" s="54">
        <v>0</v>
      </c>
      <c r="F59" s="8">
        <v>9.6661133977632485E-2</v>
      </c>
      <c r="G59" s="8">
        <v>0.34676432940780511</v>
      </c>
      <c r="H59" s="8">
        <v>0.16671446972022128</v>
      </c>
      <c r="I59" s="54">
        <v>0</v>
      </c>
      <c r="J59" s="54">
        <v>0</v>
      </c>
      <c r="K59" s="54">
        <v>0</v>
      </c>
      <c r="L59" s="54">
        <v>0</v>
      </c>
      <c r="M59" s="8">
        <v>0.38986006689434122</v>
      </c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167</v>
      </c>
      <c r="D61" s="53">
        <v>239292.3252751753</v>
      </c>
      <c r="E61" s="8">
        <v>2.3232955152312666E-2</v>
      </c>
      <c r="F61" s="8">
        <v>0.16535045443798563</v>
      </c>
      <c r="G61" s="8">
        <v>0.22591234718104583</v>
      </c>
      <c r="H61" s="8">
        <v>9.1742070422743793E-2</v>
      </c>
      <c r="I61" s="8">
        <v>4.9396205119474991E-2</v>
      </c>
      <c r="J61" s="8">
        <v>9.8408727373267044E-2</v>
      </c>
      <c r="K61" s="8">
        <v>0.15479614582524975</v>
      </c>
      <c r="L61" s="8">
        <v>5.3374184581085518E-2</v>
      </c>
      <c r="M61" s="8">
        <v>0.13778690990683468</v>
      </c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116</v>
      </c>
      <c r="D62" s="53">
        <v>154840.01436472812</v>
      </c>
      <c r="E62" s="8">
        <v>2.8096123901127302E-2</v>
      </c>
      <c r="F62" s="8">
        <v>9.3195363577728785E-2</v>
      </c>
      <c r="G62" s="8">
        <v>0.22919843008975327</v>
      </c>
      <c r="H62" s="8">
        <v>9.5479393547538316E-2</v>
      </c>
      <c r="I62" s="8">
        <v>6.0984030956783182E-2</v>
      </c>
      <c r="J62" s="8">
        <v>8.5887977871145813E-2</v>
      </c>
      <c r="K62" s="8">
        <v>0.16845990538596931</v>
      </c>
      <c r="L62" s="8">
        <v>5.8200204218938706E-2</v>
      </c>
      <c r="M62" s="8">
        <v>0.18049857045101514</v>
      </c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51</v>
      </c>
      <c r="D63" s="53">
        <v>84452.310910447181</v>
      </c>
      <c r="E63" s="8">
        <v>1.4316525148129039E-2</v>
      </c>
      <c r="F63" s="8">
        <v>0.29764399602191799</v>
      </c>
      <c r="G63" s="8">
        <v>0.21988744248273062</v>
      </c>
      <c r="H63" s="8">
        <v>8.4889834408237844E-2</v>
      </c>
      <c r="I63" s="8">
        <v>2.8150378927609257E-2</v>
      </c>
      <c r="J63" s="8">
        <v>0.12136503267581134</v>
      </c>
      <c r="K63" s="8">
        <v>0.1297441762124647</v>
      </c>
      <c r="L63" s="8">
        <v>4.4525866021253108E-2</v>
      </c>
      <c r="M63" s="8">
        <v>5.9476748101846388E-2</v>
      </c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25</v>
      </c>
      <c r="D64" s="53">
        <v>35768.612578795335</v>
      </c>
      <c r="E64" s="54">
        <v>0</v>
      </c>
      <c r="F64" s="8">
        <v>8.8418575216379691E-2</v>
      </c>
      <c r="G64" s="8">
        <v>0.23776138422055229</v>
      </c>
      <c r="H64" s="8">
        <v>5.5296329838325976E-2</v>
      </c>
      <c r="I64" s="8">
        <v>0.10990239340211197</v>
      </c>
      <c r="J64" s="54">
        <v>0</v>
      </c>
      <c r="K64" s="8">
        <v>0.24712053387489039</v>
      </c>
      <c r="L64" s="8">
        <v>9.2044049599597694E-2</v>
      </c>
      <c r="M64" s="8">
        <v>0.16945673384814203</v>
      </c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142</v>
      </c>
      <c r="D65" s="53">
        <v>203523.71269637995</v>
      </c>
      <c r="E65" s="8">
        <v>2.7316069404180278E-2</v>
      </c>
      <c r="F65" s="8">
        <v>0.17887097519883377</v>
      </c>
      <c r="G65" s="8">
        <v>0.22382991850635783</v>
      </c>
      <c r="H65" s="8">
        <v>9.8147287573317629E-2</v>
      </c>
      <c r="I65" s="8">
        <v>3.8762444666559558E-2</v>
      </c>
      <c r="J65" s="8">
        <v>0.11570373244738237</v>
      </c>
      <c r="K65" s="8">
        <v>0.13857044306083333</v>
      </c>
      <c r="L65" s="8">
        <v>4.6578084991526131E-2</v>
      </c>
      <c r="M65" s="8">
        <v>0.13222104415100905</v>
      </c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97</v>
      </c>
      <c r="D66" s="53">
        <v>128692.44286554244</v>
      </c>
      <c r="E66" s="8">
        <v>1.6743579515498846E-2</v>
      </c>
      <c r="F66" s="8">
        <v>0.1845613280786001</v>
      </c>
      <c r="G66" s="8">
        <v>0.29191930684996592</v>
      </c>
      <c r="H66" s="8">
        <v>8.7817055989358725E-2</v>
      </c>
      <c r="I66" s="8">
        <v>4.7653110298362264E-2</v>
      </c>
      <c r="J66" s="8">
        <v>5.5519043385254395E-2</v>
      </c>
      <c r="K66" s="8">
        <v>0.11741428197741867</v>
      </c>
      <c r="L66" s="8">
        <v>3.7709856472901614E-2</v>
      </c>
      <c r="M66" s="8">
        <v>0.16066243743263967</v>
      </c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</v>
      </c>
      <c r="D67" s="53">
        <v>110599.8824096328</v>
      </c>
      <c r="E67" s="8">
        <v>3.0783899919872112E-2</v>
      </c>
      <c r="F67" s="8">
        <v>0.142996956364315</v>
      </c>
      <c r="G67" s="8">
        <v>0.14910759205066612</v>
      </c>
      <c r="H67" s="8">
        <v>9.6309161134865928E-2</v>
      </c>
      <c r="I67" s="8">
        <v>5.1424445347113219E-2</v>
      </c>
      <c r="J67" s="8">
        <v>0.14831455083251299</v>
      </c>
      <c r="K67" s="8">
        <v>0.19829314846786289</v>
      </c>
      <c r="L67" s="8">
        <v>7.1600972948032249E-2</v>
      </c>
      <c r="M67" s="8">
        <v>0.11116927293475957</v>
      </c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53</v>
      </c>
      <c r="D68" s="53">
        <v>77807.168689745304</v>
      </c>
      <c r="E68" s="8">
        <v>1.5539231838497414E-2</v>
      </c>
      <c r="F68" s="8">
        <v>0.1603705642988463</v>
      </c>
      <c r="G68" s="8">
        <v>0.26671117045298876</v>
      </c>
      <c r="H68" s="8">
        <v>0.12436718351435923</v>
      </c>
      <c r="I68" s="8">
        <v>6.1531431050429061E-2</v>
      </c>
      <c r="J68" s="8">
        <v>9.6372383216708851E-2</v>
      </c>
      <c r="K68" s="8">
        <v>6.2661019953338656E-2</v>
      </c>
      <c r="L68" s="8">
        <v>0.10035817580297519</v>
      </c>
      <c r="M68" s="8">
        <v>0.11208883987185703</v>
      </c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11</v>
      </c>
      <c r="D69" s="53">
        <v>11861.135325075109</v>
      </c>
      <c r="E69" s="54">
        <v>0</v>
      </c>
      <c r="F69" s="8">
        <v>0.1813361022830037</v>
      </c>
      <c r="G69" s="54">
        <v>0</v>
      </c>
      <c r="H69" s="8">
        <v>0.20603994365981693</v>
      </c>
      <c r="I69" s="54">
        <v>0</v>
      </c>
      <c r="J69" s="54">
        <v>0</v>
      </c>
      <c r="K69" s="8">
        <v>0.32198669510077205</v>
      </c>
      <c r="L69" s="54">
        <v>0</v>
      </c>
      <c r="M69" s="8">
        <v>0.29063725895640735</v>
      </c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20</v>
      </c>
      <c r="D70" s="53">
        <v>22435.607813948744</v>
      </c>
      <c r="E70" s="8">
        <v>4.2152123759624793E-2</v>
      </c>
      <c r="F70" s="8">
        <v>4.3870014643402941E-2</v>
      </c>
      <c r="G70" s="8">
        <v>0.10827818234251019</v>
      </c>
      <c r="H70" s="8">
        <v>0.31697451413481864</v>
      </c>
      <c r="I70" s="54">
        <v>0</v>
      </c>
      <c r="J70" s="8">
        <v>0.26268878792835587</v>
      </c>
      <c r="K70" s="54">
        <v>0</v>
      </c>
      <c r="L70" s="8">
        <v>3.4853731867708272E-2</v>
      </c>
      <c r="M70" s="8">
        <v>0.19118264532357926</v>
      </c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13</v>
      </c>
      <c r="D71" s="53">
        <v>18220.377304879294</v>
      </c>
      <c r="E71" s="54">
        <v>0</v>
      </c>
      <c r="F71" s="8">
        <v>5.0937078529238858E-2</v>
      </c>
      <c r="G71" s="8">
        <v>0.14113227984017535</v>
      </c>
      <c r="H71" s="54">
        <v>0</v>
      </c>
      <c r="I71" s="8">
        <v>0.16270498834495462</v>
      </c>
      <c r="J71" s="8">
        <v>8.7221885673013796E-2</v>
      </c>
      <c r="K71" s="8">
        <v>0.49113182688291807</v>
      </c>
      <c r="L71" s="54">
        <v>0</v>
      </c>
      <c r="M71" s="8">
        <v>6.6871940729699195E-2</v>
      </c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25</v>
      </c>
      <c r="D72" s="53">
        <v>43633.318926502405</v>
      </c>
      <c r="E72" s="54">
        <v>0</v>
      </c>
      <c r="F72" s="8">
        <v>0.37612235873893307</v>
      </c>
      <c r="G72" s="8">
        <v>0.38443456138209625</v>
      </c>
      <c r="H72" s="54">
        <v>0</v>
      </c>
      <c r="I72" s="54">
        <v>0</v>
      </c>
      <c r="J72" s="8">
        <v>8.3231820007869231E-2</v>
      </c>
      <c r="K72" s="54">
        <v>0</v>
      </c>
      <c r="L72" s="54">
        <v>0</v>
      </c>
      <c r="M72" s="8">
        <v>0.15621125987110168</v>
      </c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26</v>
      </c>
      <c r="D73" s="53">
        <v>40442.934020465938</v>
      </c>
      <c r="E73" s="8">
        <v>8.418518076667808E-2</v>
      </c>
      <c r="F73" s="8">
        <v>4.0332811057502117E-2</v>
      </c>
      <c r="G73" s="8">
        <v>9.9354739048475901E-2</v>
      </c>
      <c r="H73" s="8">
        <v>6.7283233906923853E-2</v>
      </c>
      <c r="I73" s="8">
        <v>7.505994135621176E-2</v>
      </c>
      <c r="J73" s="8">
        <v>0.12203644976704529</v>
      </c>
      <c r="K73" s="8">
        <v>0.30868582046363258</v>
      </c>
      <c r="L73" s="8">
        <v>0.10339216642454051</v>
      </c>
      <c r="M73" s="8">
        <v>9.966965720899007E-2</v>
      </c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19</v>
      </c>
      <c r="D74" s="53">
        <v>24891.783194558437</v>
      </c>
      <c r="E74" s="54">
        <v>0</v>
      </c>
      <c r="F74" s="8">
        <v>0.2001976237462281</v>
      </c>
      <c r="G74" s="8">
        <v>0.3018637344772423</v>
      </c>
      <c r="H74" s="54">
        <v>0</v>
      </c>
      <c r="I74" s="8">
        <v>4.1473758886499873E-2</v>
      </c>
      <c r="J74" s="54">
        <v>0</v>
      </c>
      <c r="K74" s="8">
        <v>0.27776868569706364</v>
      </c>
      <c r="L74" s="54">
        <v>0</v>
      </c>
      <c r="M74" s="8">
        <v>0.17869619719296628</v>
      </c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M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77" display="Vissza" xr:uid="{2D263F7B-930B-493A-A8FA-2A49D9296F91}"/>
  </hyperlinks>
  <pageMargins left="0.75" right="0.75" top="1" bottom="1" header="0.5" footer="0.5"/>
  <pageSetup orientation="portrait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5E92A-1C22-41CB-8565-8AFB4674AAC0}">
  <sheetPr codeName="Munka6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11.28515625" style="1" customWidth="1"/>
    <col min="5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263</v>
      </c>
      <c r="D1" s="65"/>
      <c r="E1" s="65"/>
      <c r="F1" s="65"/>
      <c r="G1" s="65"/>
      <c r="H1" s="65"/>
      <c r="I1" s="65"/>
    </row>
    <row r="2" spans="1:44" ht="111.95" customHeight="1" x14ac:dyDescent="0.2">
      <c r="A2" s="67"/>
      <c r="B2" s="67"/>
      <c r="C2" s="66" t="s">
        <v>1</v>
      </c>
      <c r="D2" s="66"/>
      <c r="E2" s="4" t="s">
        <v>264</v>
      </c>
      <c r="F2" s="4" t="s">
        <v>265</v>
      </c>
      <c r="G2" s="4" t="s">
        <v>266</v>
      </c>
      <c r="H2" s="4" t="s">
        <v>114</v>
      </c>
      <c r="I2" s="4" t="s">
        <v>267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167</v>
      </c>
      <c r="D4" s="53">
        <v>239292.3252751753</v>
      </c>
      <c r="E4" s="8">
        <v>0.26201423513974104</v>
      </c>
      <c r="F4" s="8">
        <v>0.51928723944601285</v>
      </c>
      <c r="G4" s="8">
        <v>0.19287368619698078</v>
      </c>
      <c r="H4" s="8">
        <v>4.2397231012039089E-3</v>
      </c>
      <c r="I4" s="8">
        <v>2.1585116116061197E-2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40</v>
      </c>
      <c r="D5" s="53">
        <v>56503.143691426914</v>
      </c>
      <c r="E5" s="8">
        <v>0.33029895934098752</v>
      </c>
      <c r="F5" s="8">
        <v>0.58162403277501806</v>
      </c>
      <c r="G5" s="8">
        <v>7.1053758702566486E-2</v>
      </c>
      <c r="H5" s="54">
        <v>0</v>
      </c>
      <c r="I5" s="8">
        <v>1.7023249181428085E-2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</v>
      </c>
      <c r="D6" s="53">
        <v>83729.333866311383</v>
      </c>
      <c r="E6" s="8">
        <v>0.28625586254102098</v>
      </c>
      <c r="F6" s="8">
        <v>0.52965056923927822</v>
      </c>
      <c r="G6" s="8">
        <v>0.15739499565401824</v>
      </c>
      <c r="H6" s="8">
        <v>1.2116819190629673E-2</v>
      </c>
      <c r="I6" s="8">
        <v>1.4581753375052806E-2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43</v>
      </c>
      <c r="D7" s="53">
        <v>63239.901307319029</v>
      </c>
      <c r="E7" s="8">
        <v>0.21666407684540259</v>
      </c>
      <c r="F7" s="8">
        <v>0.47976085663833706</v>
      </c>
      <c r="G7" s="8">
        <v>0.27068311628256292</v>
      </c>
      <c r="H7" s="54">
        <v>0</v>
      </c>
      <c r="I7" s="8">
        <v>3.2891950233697037E-2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29</v>
      </c>
      <c r="D8" s="53">
        <v>35819.946410117984</v>
      </c>
      <c r="E8" s="8">
        <v>0.17770094979214965</v>
      </c>
      <c r="F8" s="8">
        <v>0.4665151073628705</v>
      </c>
      <c r="G8" s="8">
        <v>0.33059458777049466</v>
      </c>
      <c r="H8" s="54">
        <v>0</v>
      </c>
      <c r="I8" s="8">
        <v>2.5189355074485081E-2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129</v>
      </c>
      <c r="D9" s="53">
        <v>184383.16926047413</v>
      </c>
      <c r="E9" s="8">
        <v>0.27757699565980587</v>
      </c>
      <c r="F9" s="8">
        <v>0.51268629193666881</v>
      </c>
      <c r="G9" s="8">
        <v>0.18111476985611033</v>
      </c>
      <c r="H9" s="8">
        <v>5.5023091504450257E-3</v>
      </c>
      <c r="I9" s="8">
        <v>2.3119633396969052E-2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38</v>
      </c>
      <c r="D10" s="53">
        <v>54909.156014701279</v>
      </c>
      <c r="E10" s="8">
        <v>0.2097549888609769</v>
      </c>
      <c r="F10" s="8">
        <v>0.54145300760258319</v>
      </c>
      <c r="G10" s="8">
        <v>0.23235974679893123</v>
      </c>
      <c r="H10" s="54">
        <v>0</v>
      </c>
      <c r="I10" s="8">
        <v>1.6432256737508658E-2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27</v>
      </c>
      <c r="D11" s="53">
        <v>36892.462464717835</v>
      </c>
      <c r="E11" s="8">
        <v>0.40286174095891902</v>
      </c>
      <c r="F11" s="8">
        <v>0.53460852588015195</v>
      </c>
      <c r="G11" s="8">
        <v>3.6457548483284696E-2</v>
      </c>
      <c r="H11" s="54">
        <v>0</v>
      </c>
      <c r="I11" s="8">
        <v>2.6072184677644647E-2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</v>
      </c>
      <c r="D12" s="53">
        <v>93364.38359442068</v>
      </c>
      <c r="E12" s="8">
        <v>0.22578848509098942</v>
      </c>
      <c r="F12" s="8">
        <v>0.46803760983964282</v>
      </c>
      <c r="G12" s="8">
        <v>0.25995138191281686</v>
      </c>
      <c r="H12" s="8">
        <v>1.0866383521762873E-2</v>
      </c>
      <c r="I12" s="8">
        <v>3.535613963478812E-2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34</v>
      </c>
      <c r="D13" s="53">
        <v>50336.583545946887</v>
      </c>
      <c r="E13" s="8">
        <v>0.22880912046238183</v>
      </c>
      <c r="F13" s="8">
        <v>0.53840215840292227</v>
      </c>
      <c r="G13" s="8">
        <v>0.2327887211346959</v>
      </c>
      <c r="H13" s="54">
        <v>0</v>
      </c>
      <c r="I13" s="54">
        <v>0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5</v>
      </c>
      <c r="D14" s="53">
        <v>11882.394555071469</v>
      </c>
      <c r="E14" s="8">
        <v>0.53527154364888996</v>
      </c>
      <c r="F14" s="8">
        <v>0.46472845635111015</v>
      </c>
      <c r="G14" s="54">
        <v>0</v>
      </c>
      <c r="H14" s="54">
        <v>0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13</v>
      </c>
      <c r="D15" s="53">
        <v>19610.681226709079</v>
      </c>
      <c r="E15" s="8">
        <v>0.19379071333834272</v>
      </c>
      <c r="F15" s="8">
        <v>0.67007163963408911</v>
      </c>
      <c r="G15" s="8">
        <v>0.13613764702756817</v>
      </c>
      <c r="H15" s="54">
        <v>0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</v>
      </c>
      <c r="D16" s="53">
        <v>27205.819888309306</v>
      </c>
      <c r="E16" s="8">
        <v>0.18660294836356911</v>
      </c>
      <c r="F16" s="8">
        <v>0.55416119520012752</v>
      </c>
      <c r="G16" s="8">
        <v>0.22607084422282425</v>
      </c>
      <c r="H16" s="54">
        <v>0</v>
      </c>
      <c r="I16" s="8">
        <v>3.3165012213479041E-2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16</v>
      </c>
      <c r="D17" s="53">
        <v>26617.786125986626</v>
      </c>
      <c r="E17" s="8">
        <v>0.13292653775543298</v>
      </c>
      <c r="F17" s="8">
        <v>0.79766272278983597</v>
      </c>
      <c r="G17" s="8">
        <v>6.9410739454731002E-2</v>
      </c>
      <c r="H17" s="54">
        <v>0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</v>
      </c>
      <c r="D18" s="53">
        <v>73458.277096940379</v>
      </c>
      <c r="E18" s="8">
        <v>0.15688086650712918</v>
      </c>
      <c r="F18" s="8">
        <v>0.62627968458305339</v>
      </c>
      <c r="G18" s="8">
        <v>0.19086334569797675</v>
      </c>
      <c r="H18" s="54">
        <v>0</v>
      </c>
      <c r="I18" s="8">
        <v>2.5976103211840608E-2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52</v>
      </c>
      <c r="D19" s="53">
        <v>70826.847805420533</v>
      </c>
      <c r="E19" s="8">
        <v>0.3748605170655418</v>
      </c>
      <c r="F19" s="8">
        <v>0.40650620166876794</v>
      </c>
      <c r="G19" s="8">
        <v>0.17264799545909021</v>
      </c>
      <c r="H19" s="54">
        <v>0</v>
      </c>
      <c r="I19" s="8">
        <v>4.5985285806600149E-2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47</v>
      </c>
      <c r="D20" s="53">
        <v>65551.589316661441</v>
      </c>
      <c r="E20" s="8">
        <v>0.30436496948789493</v>
      </c>
      <c r="F20" s="8">
        <v>0.43069063715066136</v>
      </c>
      <c r="G20" s="8">
        <v>0.24946752682035936</v>
      </c>
      <c r="H20" s="8">
        <v>1.5476866541084669E-2</v>
      </c>
      <c r="I20" s="54">
        <v>0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2837.8249301663031</v>
      </c>
      <c r="E21" s="8">
        <v>0.39952816732669033</v>
      </c>
      <c r="F21" s="54">
        <v>0</v>
      </c>
      <c r="G21" s="8">
        <v>0.60047183267330961</v>
      </c>
      <c r="H21" s="54">
        <v>0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128</v>
      </c>
      <c r="D22" s="53">
        <v>186578.10482609129</v>
      </c>
      <c r="E22" s="8">
        <v>0.23001456916301552</v>
      </c>
      <c r="F22" s="8">
        <v>0.53243203967236941</v>
      </c>
      <c r="G22" s="8">
        <v>0.2205002305479789</v>
      </c>
      <c r="H22" s="8">
        <v>5.4375790790436159E-3</v>
      </c>
      <c r="I22" s="8">
        <v>1.1615581537592387E-2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39</v>
      </c>
      <c r="D23" s="53">
        <v>52714.220449084016</v>
      </c>
      <c r="E23" s="8">
        <v>0.37527469848610062</v>
      </c>
      <c r="F23" s="8">
        <v>0.47276218617466581</v>
      </c>
      <c r="G23" s="8">
        <v>9.509156509207202E-2</v>
      </c>
      <c r="H23" s="54">
        <v>0</v>
      </c>
      <c r="I23" s="8">
        <v>5.6871550247161347E-2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38</v>
      </c>
      <c r="D24" s="53">
        <v>55218.751215960932</v>
      </c>
      <c r="E24" s="8">
        <v>0.1330237104900944</v>
      </c>
      <c r="F24" s="8">
        <v>0.66878881085959196</v>
      </c>
      <c r="G24" s="8">
        <v>0.19818747865031333</v>
      </c>
      <c r="H24" s="54">
        <v>0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36</v>
      </c>
      <c r="D25" s="53">
        <v>61729.842115952706</v>
      </c>
      <c r="E25" s="8">
        <v>0.25751000200184843</v>
      </c>
      <c r="F25" s="8">
        <v>0.58602554507665772</v>
      </c>
      <c r="G25" s="8">
        <v>0.12251558773243222</v>
      </c>
      <c r="H25" s="54">
        <v>0</v>
      </c>
      <c r="I25" s="8">
        <v>3.3948865189061553E-2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51</v>
      </c>
      <c r="D26" s="53">
        <v>61703.931658887079</v>
      </c>
      <c r="E26" s="8">
        <v>0.35154561108351584</v>
      </c>
      <c r="F26" s="8">
        <v>0.38424273324527602</v>
      </c>
      <c r="G26" s="8">
        <v>0.21446612963926481</v>
      </c>
      <c r="H26" s="54">
        <v>0</v>
      </c>
      <c r="I26" s="8">
        <v>4.9745526031943224E-2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42</v>
      </c>
      <c r="D27" s="53">
        <v>60639.800284374571</v>
      </c>
      <c r="E27" s="8">
        <v>0.29295601560308066</v>
      </c>
      <c r="F27" s="8">
        <v>0.45262708971806759</v>
      </c>
      <c r="G27" s="8">
        <v>0.23768641082745026</v>
      </c>
      <c r="H27" s="8">
        <v>1.6730483851401828E-2</v>
      </c>
      <c r="I27" s="54">
        <v>0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20</v>
      </c>
      <c r="D28" s="53">
        <v>20071.224595309191</v>
      </c>
      <c r="E28" s="8">
        <v>0.32792306500063717</v>
      </c>
      <c r="F28" s="8">
        <v>0.37943104215561568</v>
      </c>
      <c r="G28" s="8">
        <v>0.14108808595794428</v>
      </c>
      <c r="H28" s="54">
        <v>0</v>
      </c>
      <c r="I28" s="8">
        <v>0.15155780688580284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56</v>
      </c>
      <c r="D29" s="53">
        <v>54436.365015061216</v>
      </c>
      <c r="E29" s="8">
        <v>0.32180182437549226</v>
      </c>
      <c r="F29" s="8">
        <v>0.38292788643877984</v>
      </c>
      <c r="G29" s="8">
        <v>0.2600582659774715</v>
      </c>
      <c r="H29" s="8">
        <v>1.8637048949342302E-2</v>
      </c>
      <c r="I29" s="8">
        <v>1.6574974258914053E-2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63</v>
      </c>
      <c r="D30" s="53">
        <v>81731.978813808819</v>
      </c>
      <c r="E30" s="8">
        <v>0.30253898925624473</v>
      </c>
      <c r="F30" s="8">
        <v>0.51090394633140523</v>
      </c>
      <c r="G30" s="8">
        <v>0.17161896411898281</v>
      </c>
      <c r="H30" s="54">
        <v>0</v>
      </c>
      <c r="I30" s="8">
        <v>1.4938100293366832E-2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</v>
      </c>
      <c r="D31" s="53">
        <v>83052.756850996084</v>
      </c>
      <c r="E31" s="8">
        <v>0.1670184926504269</v>
      </c>
      <c r="F31" s="8">
        <v>0.65071184483505018</v>
      </c>
      <c r="G31" s="8">
        <v>0.18226966251452301</v>
      </c>
      <c r="H31" s="54">
        <v>0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126</v>
      </c>
      <c r="D32" s="53">
        <v>179788.26213689914</v>
      </c>
      <c r="E32" s="8">
        <v>0.24833342713913248</v>
      </c>
      <c r="F32" s="8">
        <v>0.52081644487009471</v>
      </c>
      <c r="G32" s="8">
        <v>0.20326898742840874</v>
      </c>
      <c r="H32" s="8">
        <v>5.6429334560086468E-3</v>
      </c>
      <c r="I32" s="8">
        <v>2.1938207106354995E-2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41</v>
      </c>
      <c r="D33" s="53">
        <v>59504.063138276222</v>
      </c>
      <c r="E33" s="8">
        <v>0.30335004592869902</v>
      </c>
      <c r="F33" s="8">
        <v>0.5146668291555907</v>
      </c>
      <c r="G33" s="8">
        <v>0.1614648538548108</v>
      </c>
      <c r="H33" s="54">
        <v>0</v>
      </c>
      <c r="I33" s="8">
        <v>2.0518271060899155E-2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33</v>
      </c>
      <c r="D34" s="53">
        <v>46327.772850930916</v>
      </c>
      <c r="E34" s="8">
        <v>0.25834138846725802</v>
      </c>
      <c r="F34" s="8">
        <v>0.56878984020761159</v>
      </c>
      <c r="G34" s="8">
        <v>0.15339273582096791</v>
      </c>
      <c r="H34" s="54">
        <v>0</v>
      </c>
      <c r="I34" s="8">
        <v>1.9476035504162135E-2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33</v>
      </c>
      <c r="D35" s="53">
        <v>41926.021585637434</v>
      </c>
      <c r="E35" s="8">
        <v>0.26320668234869715</v>
      </c>
      <c r="F35" s="8">
        <v>0.36898433862786317</v>
      </c>
      <c r="G35" s="8">
        <v>0.34076632268106616</v>
      </c>
      <c r="H35" s="54">
        <v>0</v>
      </c>
      <c r="I35" s="8">
        <v>2.7042656342373728E-2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47</v>
      </c>
      <c r="D36" s="53">
        <v>69919.009803396562</v>
      </c>
      <c r="E36" s="8">
        <v>0.21707398857789301</v>
      </c>
      <c r="F36" s="8">
        <v>0.5567253370054257</v>
      </c>
      <c r="G36" s="8">
        <v>0.18069450380451785</v>
      </c>
      <c r="H36" s="8">
        <v>1.4510119669353158E-2</v>
      </c>
      <c r="I36" s="8">
        <v>3.0996050942810164E-2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54</v>
      </c>
      <c r="D37" s="53">
        <v>81119.521035210404</v>
      </c>
      <c r="E37" s="8">
        <v>0.30223066809236593</v>
      </c>
      <c r="F37" s="8">
        <v>0.53643012555343073</v>
      </c>
      <c r="G37" s="8">
        <v>0.14948180036464243</v>
      </c>
      <c r="H37" s="54">
        <v>0</v>
      </c>
      <c r="I37" s="8">
        <v>1.1857405989560669E-2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</v>
      </c>
      <c r="D38" s="53">
        <v>18870.248487563764</v>
      </c>
      <c r="E38" s="8">
        <v>0.31536934247768872</v>
      </c>
      <c r="F38" s="8">
        <v>0.54651295932590871</v>
      </c>
      <c r="G38" s="8">
        <v>9.030267607477413E-2</v>
      </c>
      <c r="H38" s="54">
        <v>0</v>
      </c>
      <c r="I38" s="8">
        <v>4.7815022121628553E-2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11</v>
      </c>
      <c r="D39" s="53">
        <v>13156.503758716464</v>
      </c>
      <c r="E39" s="8">
        <v>0.2327116228331341</v>
      </c>
      <c r="F39" s="8">
        <v>0.48511766334049439</v>
      </c>
      <c r="G39" s="8">
        <v>0.28217071382637149</v>
      </c>
      <c r="H39" s="54">
        <v>0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8</v>
      </c>
      <c r="D40" s="53">
        <v>14301.020604650676</v>
      </c>
      <c r="E40" s="8">
        <v>0.20667140102779438</v>
      </c>
      <c r="F40" s="8">
        <v>0.67516012169109729</v>
      </c>
      <c r="G40" s="8">
        <v>0.1181684772811082</v>
      </c>
      <c r="H40" s="54">
        <v>0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12</v>
      </c>
      <c r="D41" s="53">
        <v>15516.454119019118</v>
      </c>
      <c r="E41" s="8">
        <v>0.19448253006840677</v>
      </c>
      <c r="F41" s="8">
        <v>0.27158831997946326</v>
      </c>
      <c r="G41" s="8">
        <v>0.46085891207132429</v>
      </c>
      <c r="H41" s="54">
        <v>0</v>
      </c>
      <c r="I41" s="8">
        <v>7.3070237880805813E-2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21</v>
      </c>
      <c r="D42" s="53">
        <v>26409.567466618326</v>
      </c>
      <c r="E42" s="8">
        <v>0.30358429008776672</v>
      </c>
      <c r="F42" s="8">
        <v>0.42620757246701002</v>
      </c>
      <c r="G42" s="8">
        <v>0.27020813744522321</v>
      </c>
      <c r="H42" s="54">
        <v>0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</v>
      </c>
      <c r="D43" s="53">
        <v>32967.380555494441</v>
      </c>
      <c r="E43" s="8">
        <v>0.1934133499587864</v>
      </c>
      <c r="F43" s="8">
        <v>0.63654701706397954</v>
      </c>
      <c r="G43" s="8">
        <v>0.17003963297723398</v>
      </c>
      <c r="H43" s="54">
        <v>0</v>
      </c>
      <c r="I43" s="54">
        <v>0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15</v>
      </c>
      <c r="D44" s="53">
        <v>21256.906927653421</v>
      </c>
      <c r="E44" s="8">
        <v>0.21229364115638266</v>
      </c>
      <c r="F44" s="8">
        <v>0.39963767049576271</v>
      </c>
      <c r="G44" s="8">
        <v>0.33063227481641599</v>
      </c>
      <c r="H44" s="54">
        <v>0</v>
      </c>
      <c r="I44" s="8">
        <v>5.743641353143885E-2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24</v>
      </c>
      <c r="D45" s="53">
        <v>33198.125645601591</v>
      </c>
      <c r="E45" s="8">
        <v>0.23071284727722507</v>
      </c>
      <c r="F45" s="8">
        <v>0.68211524071720742</v>
      </c>
      <c r="G45" s="8">
        <v>2.8107556584325254E-2</v>
      </c>
      <c r="H45" s="8">
        <v>3.05599542046548E-2</v>
      </c>
      <c r="I45" s="8">
        <v>2.8504401216587594E-2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23</v>
      </c>
      <c r="D46" s="53">
        <v>33263.235223955948</v>
      </c>
      <c r="E46" s="8">
        <v>0.41017971828685845</v>
      </c>
      <c r="F46" s="8">
        <v>0.25332944494923926</v>
      </c>
      <c r="G46" s="8">
        <v>0.33649083676390235</v>
      </c>
      <c r="H46" s="54">
        <v>0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19</v>
      </c>
      <c r="D47" s="53">
        <v>30352.882485901537</v>
      </c>
      <c r="E47" s="8">
        <v>0.24716694196326691</v>
      </c>
      <c r="F47" s="8">
        <v>0.72114357697871578</v>
      </c>
      <c r="G47" s="54">
        <v>0</v>
      </c>
      <c r="H47" s="54">
        <v>0</v>
      </c>
      <c r="I47" s="8">
        <v>3.1689481058017131E-2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27</v>
      </c>
      <c r="D48" s="53">
        <v>40607.852360772878</v>
      </c>
      <c r="E48" s="8">
        <v>0.25479072432034811</v>
      </c>
      <c r="F48" s="8">
        <v>0.39961093189790831</v>
      </c>
      <c r="G48" s="8">
        <v>0.29269418687467769</v>
      </c>
      <c r="H48" s="8">
        <v>2.498367040927282E-2</v>
      </c>
      <c r="I48" s="8">
        <v>2.7920486497793127E-2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140</v>
      </c>
      <c r="D49" s="53">
        <v>198684.47291440243</v>
      </c>
      <c r="E49" s="8">
        <v>0.26349060245006789</v>
      </c>
      <c r="F49" s="8">
        <v>0.54374711674145504</v>
      </c>
      <c r="G49" s="8">
        <v>0.17247201064257203</v>
      </c>
      <c r="H49" s="54">
        <v>0</v>
      </c>
      <c r="I49" s="8">
        <v>2.0290270165904744E-2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26</v>
      </c>
      <c r="D50" s="53">
        <v>32855.313946123555</v>
      </c>
      <c r="E50" s="8">
        <v>0.43398831647562097</v>
      </c>
      <c r="F50" s="8">
        <v>0.36779407478318532</v>
      </c>
      <c r="G50" s="8">
        <v>0.16894176325177071</v>
      </c>
      <c r="H50" s="54">
        <v>0</v>
      </c>
      <c r="I50" s="8">
        <v>2.9275845489422959E-2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141</v>
      </c>
      <c r="D51" s="53">
        <v>206437.01132905175</v>
      </c>
      <c r="E51" s="8">
        <v>0.23464384067166652</v>
      </c>
      <c r="F51" s="8">
        <v>0.54339801034724089</v>
      </c>
      <c r="G51" s="8">
        <v>0.19668255184872188</v>
      </c>
      <c r="H51" s="8">
        <v>4.9144927689000412E-3</v>
      </c>
      <c r="I51" s="8">
        <v>2.0361104363470425E-2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12</v>
      </c>
      <c r="D52" s="53">
        <v>15695.061133252586</v>
      </c>
      <c r="E52" s="8">
        <v>0.32954023583509273</v>
      </c>
      <c r="F52" s="8">
        <v>0.43477501817834996</v>
      </c>
      <c r="G52" s="8">
        <v>0.23568474598655731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155</v>
      </c>
      <c r="D53" s="53">
        <v>223597.26414192276</v>
      </c>
      <c r="E53" s="8">
        <v>0.25727435286495204</v>
      </c>
      <c r="F53" s="8">
        <v>0.52521944297450063</v>
      </c>
      <c r="G53" s="8">
        <v>0.1898686306424984</v>
      </c>
      <c r="H53" s="8">
        <v>4.537323850107626E-3</v>
      </c>
      <c r="I53" s="8">
        <v>2.3100249667940897E-2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0</v>
      </c>
      <c r="D54" s="53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0.26201423513974104</v>
      </c>
      <c r="F55" s="8">
        <v>0.51928723944601285</v>
      </c>
      <c r="G55" s="8">
        <v>0.19287368619698078</v>
      </c>
      <c r="H55" s="8">
        <v>4.2397231012039089E-3</v>
      </c>
      <c r="I55" s="8">
        <v>2.1585116116061197E-2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5</v>
      </c>
      <c r="D56" s="53">
        <v>5558.3895458771831</v>
      </c>
      <c r="E56" s="8">
        <v>0.54089102079293883</v>
      </c>
      <c r="F56" s="8">
        <v>0.27392323626363396</v>
      </c>
      <c r="G56" s="8">
        <v>0.1851857429434273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136</v>
      </c>
      <c r="D57" s="53">
        <v>200878.62178317455</v>
      </c>
      <c r="E57" s="8">
        <v>0.22616986216001675</v>
      </c>
      <c r="F57" s="8">
        <v>0.55085448209046461</v>
      </c>
      <c r="G57" s="8">
        <v>0.19700067301991905</v>
      </c>
      <c r="H57" s="8">
        <v>5.0504786940694622E-3</v>
      </c>
      <c r="I57" s="8">
        <v>2.0924504035530037E-2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19</v>
      </c>
      <c r="D58" s="53">
        <v>22718.642358748151</v>
      </c>
      <c r="E58" s="8">
        <v>0.53230078822186122</v>
      </c>
      <c r="F58" s="8">
        <v>0.29855399150707723</v>
      </c>
      <c r="G58" s="8">
        <v>0.12680699074992927</v>
      </c>
      <c r="H58" s="54">
        <v>0</v>
      </c>
      <c r="I58" s="8">
        <v>4.2338229521132253E-2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7</v>
      </c>
      <c r="D59" s="53">
        <v>10136.671587375402</v>
      </c>
      <c r="E59" s="8">
        <v>0.21364716546219722</v>
      </c>
      <c r="F59" s="8">
        <v>0.52297723083994918</v>
      </c>
      <c r="G59" s="8">
        <v>0.26337560369785379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167</v>
      </c>
      <c r="D61" s="53">
        <v>239292.3252751753</v>
      </c>
      <c r="E61" s="8">
        <v>0.26201423513974104</v>
      </c>
      <c r="F61" s="8">
        <v>0.51928723944601285</v>
      </c>
      <c r="G61" s="8">
        <v>0.19287368619698078</v>
      </c>
      <c r="H61" s="8">
        <v>4.2397231012039089E-3</v>
      </c>
      <c r="I61" s="8">
        <v>2.1585116116061197E-2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116</v>
      </c>
      <c r="D62" s="53">
        <v>154840.01436472812</v>
      </c>
      <c r="E62" s="8">
        <v>0.36007184105835777</v>
      </c>
      <c r="F62" s="8">
        <v>0.47784064690140066</v>
      </c>
      <c r="G62" s="8">
        <v>0.13588960707859291</v>
      </c>
      <c r="H62" s="8">
        <v>6.5521383705132684E-3</v>
      </c>
      <c r="I62" s="8">
        <v>1.9645766591135046E-2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51</v>
      </c>
      <c r="D63" s="53">
        <v>84452.310910447181</v>
      </c>
      <c r="E63" s="8">
        <v>8.2229443636407301E-2</v>
      </c>
      <c r="F63" s="8">
        <v>0.59527794847210436</v>
      </c>
      <c r="G63" s="8">
        <v>0.29735177014909775</v>
      </c>
      <c r="H63" s="54">
        <v>0</v>
      </c>
      <c r="I63" s="8">
        <v>2.5140837742390863E-2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25</v>
      </c>
      <c r="D64" s="53">
        <v>35768.612578795335</v>
      </c>
      <c r="E64" s="8">
        <v>0.32452429261449645</v>
      </c>
      <c r="F64" s="8">
        <v>0.58705713216912392</v>
      </c>
      <c r="G64" s="8">
        <v>2.7393351314258726E-2</v>
      </c>
      <c r="H64" s="54">
        <v>0</v>
      </c>
      <c r="I64" s="8">
        <v>6.1025223902120972E-2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142</v>
      </c>
      <c r="D65" s="53">
        <v>203523.71269637995</v>
      </c>
      <c r="E65" s="8">
        <v>0.25102830137079341</v>
      </c>
      <c r="F65" s="8">
        <v>0.50737690720411011</v>
      </c>
      <c r="G65" s="8">
        <v>0.22195630221951501</v>
      </c>
      <c r="H65" s="8">
        <v>4.9848402722657585E-3</v>
      </c>
      <c r="I65" s="8">
        <v>1.46536489333156E-2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97</v>
      </c>
      <c r="D66" s="53">
        <v>128692.44286554244</v>
      </c>
      <c r="E66" s="8">
        <v>0.27150999296423156</v>
      </c>
      <c r="F66" s="8">
        <v>0.53807719566469803</v>
      </c>
      <c r="G66" s="8">
        <v>0.14239378485672105</v>
      </c>
      <c r="H66" s="8">
        <v>7.8833937472920813E-3</v>
      </c>
      <c r="I66" s="8">
        <v>4.0135632767057533E-2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</v>
      </c>
      <c r="D67" s="53">
        <v>110599.8824096328</v>
      </c>
      <c r="E67" s="8">
        <v>0.25096510701528996</v>
      </c>
      <c r="F67" s="8">
        <v>0.49742351487022157</v>
      </c>
      <c r="G67" s="8">
        <v>0.25161137811448864</v>
      </c>
      <c r="H67" s="54">
        <v>0</v>
      </c>
      <c r="I67" s="54">
        <v>0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53</v>
      </c>
      <c r="D68" s="53">
        <v>77807.168689745304</v>
      </c>
      <c r="E68" s="8">
        <v>0.17780260262521724</v>
      </c>
      <c r="F68" s="8">
        <v>0.63282437042069317</v>
      </c>
      <c r="G68" s="8">
        <v>0.17777664883022692</v>
      </c>
      <c r="H68" s="54">
        <v>0</v>
      </c>
      <c r="I68" s="8">
        <v>1.159637812386311E-2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11</v>
      </c>
      <c r="D69" s="53">
        <v>11861.135325075109</v>
      </c>
      <c r="E69" s="8">
        <v>0.25882349645235825</v>
      </c>
      <c r="F69" s="8">
        <v>0.27224266571881367</v>
      </c>
      <c r="G69" s="8">
        <v>0.2804650585054782</v>
      </c>
      <c r="H69" s="8">
        <v>8.5534240323957886E-2</v>
      </c>
      <c r="I69" s="8">
        <v>0.10293453899939192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20</v>
      </c>
      <c r="D70" s="53">
        <v>22435.607813948744</v>
      </c>
      <c r="E70" s="8">
        <v>0.26647897649543872</v>
      </c>
      <c r="F70" s="8">
        <v>0.40118349936410985</v>
      </c>
      <c r="G70" s="8">
        <v>0.33233752414045142</v>
      </c>
      <c r="H70" s="54">
        <v>0</v>
      </c>
      <c r="I70" s="54">
        <v>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13</v>
      </c>
      <c r="D71" s="53">
        <v>18220.377304879294</v>
      </c>
      <c r="E71" s="8">
        <v>0.72620746643913436</v>
      </c>
      <c r="F71" s="8">
        <v>0.27379253356086553</v>
      </c>
      <c r="G71" s="54">
        <v>0</v>
      </c>
      <c r="H71" s="54">
        <v>0</v>
      </c>
      <c r="I71" s="54">
        <v>0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25</v>
      </c>
      <c r="D72" s="53">
        <v>43633.318926502405</v>
      </c>
      <c r="E72" s="8">
        <v>0.10791423998653828</v>
      </c>
      <c r="F72" s="8">
        <v>0.71188106269702178</v>
      </c>
      <c r="G72" s="8">
        <v>0.15851730987211379</v>
      </c>
      <c r="H72" s="54">
        <v>0</v>
      </c>
      <c r="I72" s="8">
        <v>2.1687387444326311E-2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26</v>
      </c>
      <c r="D73" s="53">
        <v>40442.934020465938</v>
      </c>
      <c r="E73" s="8">
        <v>0.21794412352225476</v>
      </c>
      <c r="F73" s="8">
        <v>0.47264765250993174</v>
      </c>
      <c r="G73" s="8">
        <v>0.3094082239678137</v>
      </c>
      <c r="H73" s="54">
        <v>0</v>
      </c>
      <c r="I73" s="54">
        <v>0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19</v>
      </c>
      <c r="D74" s="53">
        <v>24891.783194558437</v>
      </c>
      <c r="E74" s="8">
        <v>0.52468679169259214</v>
      </c>
      <c r="F74" s="8">
        <v>0.30643369837374529</v>
      </c>
      <c r="G74" s="8">
        <v>8.4688752214277602E-2</v>
      </c>
      <c r="H74" s="54">
        <v>0</v>
      </c>
      <c r="I74" s="8">
        <v>8.4190757719385168E-2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78" display="Vissza" xr:uid="{541A1AE4-055C-46EA-A505-B965A5358678}"/>
  </hyperlinks>
  <pageMargins left="0.75" right="0.75" top="1" bottom="1" header="0.5" footer="0.5"/>
  <pageSetup orientation="portrait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42C26-0CA2-459D-BC9E-77283AD72229}">
  <sheetPr codeName="Munka6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5" width="9.5703125" style="1" customWidth="1"/>
    <col min="6" max="11" width="13.5703125" style="1" customWidth="1"/>
    <col min="12" max="12" width="9.5703125" style="1" customWidth="1"/>
    <col min="13" max="18" width="13.5703125" style="1" customWidth="1"/>
    <col min="19" max="19" width="9.5703125" style="1" customWidth="1"/>
    <col min="20" max="25" width="13.5703125" style="1" customWidth="1"/>
    <col min="26" max="26" width="9.5703125" style="1" customWidth="1"/>
    <col min="27" max="32" width="13.5703125" style="1" customWidth="1"/>
    <col min="33" max="33" width="9.5703125" style="1" customWidth="1"/>
    <col min="34" max="39" width="13.5703125" style="1" customWidth="1"/>
    <col min="4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</v>
      </c>
      <c r="D1" s="65"/>
      <c r="E1" s="66" t="s">
        <v>197</v>
      </c>
      <c r="F1" s="65" t="s">
        <v>268</v>
      </c>
      <c r="G1" s="65"/>
      <c r="H1" s="65"/>
      <c r="I1" s="65"/>
      <c r="J1" s="65"/>
      <c r="K1" s="65"/>
      <c r="L1" s="66" t="s">
        <v>197</v>
      </c>
      <c r="M1" s="65" t="s">
        <v>269</v>
      </c>
      <c r="N1" s="65"/>
      <c r="O1" s="65"/>
      <c r="P1" s="65"/>
      <c r="Q1" s="65"/>
      <c r="R1" s="65"/>
      <c r="S1" s="66" t="s">
        <v>197</v>
      </c>
      <c r="T1" s="65" t="s">
        <v>270</v>
      </c>
      <c r="U1" s="65"/>
      <c r="V1" s="65"/>
      <c r="W1" s="65"/>
      <c r="X1" s="65"/>
      <c r="Y1" s="65"/>
      <c r="Z1" s="66" t="s">
        <v>197</v>
      </c>
      <c r="AA1" s="65" t="s">
        <v>271</v>
      </c>
      <c r="AB1" s="65"/>
      <c r="AC1" s="65"/>
      <c r="AD1" s="65"/>
      <c r="AE1" s="65"/>
      <c r="AF1" s="65"/>
      <c r="AG1" s="66" t="s">
        <v>197</v>
      </c>
      <c r="AH1" s="65" t="s">
        <v>272</v>
      </c>
      <c r="AI1" s="65"/>
      <c r="AJ1" s="65"/>
      <c r="AK1" s="65"/>
      <c r="AL1" s="65"/>
      <c r="AM1" s="65"/>
    </row>
    <row r="2" spans="1:44" ht="45" customHeight="1" x14ac:dyDescent="0.2">
      <c r="A2" s="67"/>
      <c r="B2" s="67"/>
      <c r="C2" s="66" t="s">
        <v>444</v>
      </c>
      <c r="D2" s="66" t="s">
        <v>445</v>
      </c>
      <c r="E2" s="66"/>
      <c r="F2" s="4" t="s">
        <v>202</v>
      </c>
      <c r="G2" s="4" t="s">
        <v>43</v>
      </c>
      <c r="H2" s="4" t="s">
        <v>44</v>
      </c>
      <c r="I2" s="4" t="s">
        <v>45</v>
      </c>
      <c r="J2" s="4" t="s">
        <v>203</v>
      </c>
      <c r="K2" s="4" t="s">
        <v>177</v>
      </c>
      <c r="L2" s="66"/>
      <c r="M2" s="4" t="s">
        <v>202</v>
      </c>
      <c r="N2" s="4" t="s">
        <v>43</v>
      </c>
      <c r="O2" s="4" t="s">
        <v>44</v>
      </c>
      <c r="P2" s="4" t="s">
        <v>45</v>
      </c>
      <c r="Q2" s="4" t="s">
        <v>203</v>
      </c>
      <c r="R2" s="4" t="s">
        <v>177</v>
      </c>
      <c r="S2" s="66"/>
      <c r="T2" s="4" t="s">
        <v>202</v>
      </c>
      <c r="U2" s="4" t="s">
        <v>43</v>
      </c>
      <c r="V2" s="4" t="s">
        <v>44</v>
      </c>
      <c r="W2" s="4" t="s">
        <v>45</v>
      </c>
      <c r="X2" s="4" t="s">
        <v>203</v>
      </c>
      <c r="Y2" s="4" t="s">
        <v>177</v>
      </c>
      <c r="Z2" s="66"/>
      <c r="AA2" s="4" t="s">
        <v>202</v>
      </c>
      <c r="AB2" s="4" t="s">
        <v>43</v>
      </c>
      <c r="AC2" s="4" t="s">
        <v>44</v>
      </c>
      <c r="AD2" s="4" t="s">
        <v>45</v>
      </c>
      <c r="AE2" s="4" t="s">
        <v>203</v>
      </c>
      <c r="AF2" s="4" t="s">
        <v>177</v>
      </c>
      <c r="AG2" s="66"/>
      <c r="AH2" s="4" t="s">
        <v>202</v>
      </c>
      <c r="AI2" s="4" t="s">
        <v>43</v>
      </c>
      <c r="AJ2" s="4" t="s">
        <v>44</v>
      </c>
      <c r="AK2" s="4" t="s">
        <v>45</v>
      </c>
      <c r="AL2" s="4" t="s">
        <v>203</v>
      </c>
      <c r="AM2" s="4" t="s">
        <v>177</v>
      </c>
    </row>
    <row r="3" spans="1:44" s="2" customFormat="1" ht="11.25" x14ac:dyDescent="0.2">
      <c r="A3" s="67"/>
      <c r="B3" s="67"/>
      <c r="C3" s="66"/>
      <c r="D3" s="66"/>
      <c r="E3" s="66"/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66"/>
      <c r="M3" s="5" t="s">
        <v>447</v>
      </c>
      <c r="N3" s="5" t="s">
        <v>447</v>
      </c>
      <c r="O3" s="5" t="s">
        <v>447</v>
      </c>
      <c r="P3" s="5" t="s">
        <v>447</v>
      </c>
      <c r="Q3" s="5" t="s">
        <v>447</v>
      </c>
      <c r="R3" s="5" t="s">
        <v>447</v>
      </c>
      <c r="S3" s="66"/>
      <c r="T3" s="5" t="s">
        <v>447</v>
      </c>
      <c r="U3" s="5" t="s">
        <v>447</v>
      </c>
      <c r="V3" s="5" t="s">
        <v>447</v>
      </c>
      <c r="W3" s="5" t="s">
        <v>447</v>
      </c>
      <c r="X3" s="5" t="s">
        <v>447</v>
      </c>
      <c r="Y3" s="5" t="s">
        <v>447</v>
      </c>
      <c r="Z3" s="66"/>
      <c r="AA3" s="5" t="s">
        <v>447</v>
      </c>
      <c r="AB3" s="5" t="s">
        <v>447</v>
      </c>
      <c r="AC3" s="5" t="s">
        <v>447</v>
      </c>
      <c r="AD3" s="5" t="s">
        <v>447</v>
      </c>
      <c r="AE3" s="5" t="s">
        <v>447</v>
      </c>
      <c r="AF3" s="5" t="s">
        <v>447</v>
      </c>
      <c r="AG3" s="66"/>
      <c r="AH3" s="5" t="s">
        <v>447</v>
      </c>
      <c r="AI3" s="5" t="s">
        <v>447</v>
      </c>
      <c r="AJ3" s="5" t="s">
        <v>447</v>
      </c>
      <c r="AK3" s="5" t="s">
        <v>447</v>
      </c>
      <c r="AL3" s="5" t="s">
        <v>447</v>
      </c>
      <c r="AM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167</v>
      </c>
      <c r="D4" s="53">
        <v>239292.3252751753</v>
      </c>
      <c r="E4" s="57">
        <v>4.1070717537070536</v>
      </c>
      <c r="F4" s="54">
        <v>0</v>
      </c>
      <c r="G4" s="8">
        <v>8.3086443424730764E-3</v>
      </c>
      <c r="H4" s="8">
        <v>0.24913946235931073</v>
      </c>
      <c r="I4" s="8">
        <v>0.3625221964540184</v>
      </c>
      <c r="J4" s="8">
        <v>0.37196500393882043</v>
      </c>
      <c r="K4" s="8">
        <v>8.0646929053774866E-3</v>
      </c>
      <c r="L4" s="57">
        <v>4.3434224867112876</v>
      </c>
      <c r="M4" s="54">
        <v>0</v>
      </c>
      <c r="N4" s="8">
        <v>8.7899284118627425E-3</v>
      </c>
      <c r="O4" s="8">
        <v>0.13953281439920995</v>
      </c>
      <c r="P4" s="8">
        <v>0.3458470032414549</v>
      </c>
      <c r="Q4" s="8">
        <v>0.49776556104209491</v>
      </c>
      <c r="R4" s="8">
        <v>8.0646929053774866E-3</v>
      </c>
      <c r="S4" s="57">
        <v>4.3328653408883513</v>
      </c>
      <c r="T4" s="54">
        <v>0</v>
      </c>
      <c r="U4" s="8">
        <v>9.7670377643364701E-3</v>
      </c>
      <c r="V4" s="8">
        <v>0.14821967867331554</v>
      </c>
      <c r="W4" s="8">
        <v>0.33601395231974046</v>
      </c>
      <c r="X4" s="8">
        <v>0.49793463833722995</v>
      </c>
      <c r="Y4" s="8">
        <v>8.0646929053774866E-3</v>
      </c>
      <c r="Z4" s="57">
        <v>4.2541548586046192</v>
      </c>
      <c r="AA4" s="54">
        <v>0</v>
      </c>
      <c r="AB4" s="8">
        <v>1.8620644721332798E-2</v>
      </c>
      <c r="AC4" s="8">
        <v>0.17513721521228157</v>
      </c>
      <c r="AD4" s="8">
        <v>0.33369376478649732</v>
      </c>
      <c r="AE4" s="8">
        <v>0.46448368237451093</v>
      </c>
      <c r="AF4" s="8">
        <v>8.0646929053774866E-3</v>
      </c>
      <c r="AG4" s="57">
        <v>4.2599335831786567</v>
      </c>
      <c r="AH4" s="54">
        <v>0</v>
      </c>
      <c r="AI4" s="8">
        <v>5.0526636471799136E-3</v>
      </c>
      <c r="AJ4" s="8">
        <v>0.15688549394862381</v>
      </c>
      <c r="AK4" s="8">
        <v>0.40516902960130963</v>
      </c>
      <c r="AL4" s="8">
        <v>0.42482811989750907</v>
      </c>
      <c r="AM4" s="8">
        <v>8.0646929053774866E-3</v>
      </c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40</v>
      </c>
      <c r="D5" s="53">
        <v>56503.143691426914</v>
      </c>
      <c r="E5" s="57">
        <v>4.1326621386458591</v>
      </c>
      <c r="F5" s="54">
        <v>0</v>
      </c>
      <c r="G5" s="8">
        <v>1.5827416268975221E-2</v>
      </c>
      <c r="H5" s="8">
        <v>0.19685300434177833</v>
      </c>
      <c r="I5" s="8">
        <v>0.42614960386365847</v>
      </c>
      <c r="J5" s="8">
        <v>0.36116997552558838</v>
      </c>
      <c r="K5" s="54">
        <v>0</v>
      </c>
      <c r="L5" s="57">
        <v>4.1362591278785654</v>
      </c>
      <c r="M5" s="54">
        <v>0</v>
      </c>
      <c r="N5" s="8">
        <v>3.7225581998831379E-2</v>
      </c>
      <c r="O5" s="8">
        <v>0.16780070410205436</v>
      </c>
      <c r="P5" s="8">
        <v>0.41646271792083206</v>
      </c>
      <c r="Q5" s="8">
        <v>0.37851099597828253</v>
      </c>
      <c r="R5" s="54">
        <v>0</v>
      </c>
      <c r="S5" s="57">
        <v>4.1176336532271058</v>
      </c>
      <c r="T5" s="54">
        <v>0</v>
      </c>
      <c r="U5" s="8">
        <v>2.4849218837610838E-2</v>
      </c>
      <c r="V5" s="8">
        <v>0.20398120719432947</v>
      </c>
      <c r="W5" s="8">
        <v>0.39985627587140293</v>
      </c>
      <c r="X5" s="8">
        <v>0.37131329809665692</v>
      </c>
      <c r="Y5" s="54">
        <v>0</v>
      </c>
      <c r="Z5" s="57">
        <v>4.040831478282894</v>
      </c>
      <c r="AA5" s="54">
        <v>0</v>
      </c>
      <c r="AB5" s="8">
        <v>3.3990433867345113E-2</v>
      </c>
      <c r="AC5" s="8">
        <v>0.23350167291336382</v>
      </c>
      <c r="AD5" s="8">
        <v>0.39019387428834412</v>
      </c>
      <c r="AE5" s="8">
        <v>0.34231401893094721</v>
      </c>
      <c r="AF5" s="54">
        <v>0</v>
      </c>
      <c r="AG5" s="57">
        <v>4.0910568262255396</v>
      </c>
      <c r="AH5" s="54">
        <v>0</v>
      </c>
      <c r="AI5" s="8">
        <v>2.1398165729856155E-2</v>
      </c>
      <c r="AJ5" s="8">
        <v>0.24609394105085286</v>
      </c>
      <c r="AK5" s="8">
        <v>0.352560794483187</v>
      </c>
      <c r="AL5" s="8">
        <v>0.37994709873610433</v>
      </c>
      <c r="AM5" s="54">
        <v>0</v>
      </c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</v>
      </c>
      <c r="D6" s="53">
        <v>83729.333866311383</v>
      </c>
      <c r="E6" s="57">
        <v>4.1327694584896166</v>
      </c>
      <c r="F6" s="54">
        <v>0</v>
      </c>
      <c r="G6" s="54">
        <v>0</v>
      </c>
      <c r="H6" s="8">
        <v>0.21811054725501861</v>
      </c>
      <c r="I6" s="8">
        <v>0.42050137133227267</v>
      </c>
      <c r="J6" s="8">
        <v>0.34927126222207888</v>
      </c>
      <c r="K6" s="8">
        <v>1.2116819190629673E-2</v>
      </c>
      <c r="L6" s="57">
        <v>4.4574148591461951</v>
      </c>
      <c r="M6" s="54">
        <v>0</v>
      </c>
      <c r="N6" s="54">
        <v>0</v>
      </c>
      <c r="O6" s="8">
        <v>9.4769241615595301E-2</v>
      </c>
      <c r="P6" s="8">
        <v>0.34647225157536582</v>
      </c>
      <c r="Q6" s="8">
        <v>0.54664168761840892</v>
      </c>
      <c r="R6" s="8">
        <v>1.2116819190629673E-2</v>
      </c>
      <c r="S6" s="57">
        <v>4.4782621963081093</v>
      </c>
      <c r="T6" s="54">
        <v>0</v>
      </c>
      <c r="U6" s="54">
        <v>0</v>
      </c>
      <c r="V6" s="8">
        <v>5.3398366434175754E-2</v>
      </c>
      <c r="W6" s="8">
        <v>0.40861926819128752</v>
      </c>
      <c r="X6" s="8">
        <v>0.5258655461839068</v>
      </c>
      <c r="Y6" s="8">
        <v>1.2116819190629673E-2</v>
      </c>
      <c r="Z6" s="57">
        <v>4.3337284745702993</v>
      </c>
      <c r="AA6" s="54">
        <v>0</v>
      </c>
      <c r="AB6" s="8">
        <v>1.4581753375052806E-2</v>
      </c>
      <c r="AC6" s="8">
        <v>0.10078883798688296</v>
      </c>
      <c r="AD6" s="8">
        <v>0.4128754977252781</v>
      </c>
      <c r="AE6" s="8">
        <v>0.45963709172215617</v>
      </c>
      <c r="AF6" s="8">
        <v>1.2116819190629673E-2</v>
      </c>
      <c r="AG6" s="57">
        <v>4.3495456136952626</v>
      </c>
      <c r="AH6" s="54">
        <v>0</v>
      </c>
      <c r="AI6" s="54">
        <v>0</v>
      </c>
      <c r="AJ6" s="8">
        <v>5.4298093502311504E-2</v>
      </c>
      <c r="AK6" s="8">
        <v>0.53397676110950765</v>
      </c>
      <c r="AL6" s="8">
        <v>0.39960832619755116</v>
      </c>
      <c r="AM6" s="8">
        <v>1.2116819190629673E-2</v>
      </c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43</v>
      </c>
      <c r="D7" s="53">
        <v>63239.901307319029</v>
      </c>
      <c r="E7" s="57">
        <v>3.9976970023525302</v>
      </c>
      <c r="F7" s="54">
        <v>0</v>
      </c>
      <c r="G7" s="8">
        <v>1.7297560974502597E-2</v>
      </c>
      <c r="H7" s="8">
        <v>0.34606067338015351</v>
      </c>
      <c r="I7" s="8">
        <v>0.24378240168349824</v>
      </c>
      <c r="J7" s="8">
        <v>0.37838612950659017</v>
      </c>
      <c r="K7" s="8">
        <v>1.4473234455255186E-2</v>
      </c>
      <c r="L7" s="57">
        <v>4.3989371479008437</v>
      </c>
      <c r="M7" s="54">
        <v>0</v>
      </c>
      <c r="N7" s="54">
        <v>0</v>
      </c>
      <c r="O7" s="8">
        <v>0.20044202583087461</v>
      </c>
      <c r="P7" s="8">
        <v>0.19147947685663144</v>
      </c>
      <c r="Q7" s="8">
        <v>0.59360526285723847</v>
      </c>
      <c r="R7" s="8">
        <v>1.4473234455255186E-2</v>
      </c>
      <c r="S7" s="57">
        <v>4.3297870105057461</v>
      </c>
      <c r="T7" s="54">
        <v>0</v>
      </c>
      <c r="U7" s="8">
        <v>1.4755212702542472E-2</v>
      </c>
      <c r="V7" s="8">
        <v>0.2414930427413369</v>
      </c>
      <c r="W7" s="8">
        <v>0.13326111617204461</v>
      </c>
      <c r="X7" s="8">
        <v>0.59601739392882047</v>
      </c>
      <c r="Y7" s="8">
        <v>1.4473234455255186E-2</v>
      </c>
      <c r="Z7" s="57">
        <v>4.3090852998718274</v>
      </c>
      <c r="AA7" s="54">
        <v>0</v>
      </c>
      <c r="AB7" s="8">
        <v>2.0782614784093299E-2</v>
      </c>
      <c r="AC7" s="8">
        <v>0.23546564065978606</v>
      </c>
      <c r="AD7" s="8">
        <v>0.14763580401278481</v>
      </c>
      <c r="AE7" s="8">
        <v>0.58164270608808022</v>
      </c>
      <c r="AF7" s="8">
        <v>1.4473234455255186E-2</v>
      </c>
      <c r="AG7" s="57">
        <v>4.2804529260209803</v>
      </c>
      <c r="AH7" s="54">
        <v>0</v>
      </c>
      <c r="AI7" s="54">
        <v>0</v>
      </c>
      <c r="AJ7" s="8">
        <v>0.23546564065978606</v>
      </c>
      <c r="AK7" s="8">
        <v>0.23820161915615615</v>
      </c>
      <c r="AL7" s="8">
        <v>0.51185950572880223</v>
      </c>
      <c r="AM7" s="8">
        <v>1.4473234455255186E-2</v>
      </c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29</v>
      </c>
      <c r="D8" s="53">
        <v>35819.946410117984</v>
      </c>
      <c r="E8" s="57">
        <v>4.197669923460122</v>
      </c>
      <c r="F8" s="54">
        <v>0</v>
      </c>
      <c r="G8" s="54">
        <v>0</v>
      </c>
      <c r="H8" s="8">
        <v>0.23303368235111144</v>
      </c>
      <c r="I8" s="8">
        <v>0.33626271183765505</v>
      </c>
      <c r="J8" s="8">
        <v>0.43070360581123329</v>
      </c>
      <c r="K8" s="54">
        <v>0</v>
      </c>
      <c r="L8" s="57">
        <v>4.3103848817605561</v>
      </c>
      <c r="M8" s="54">
        <v>0</v>
      </c>
      <c r="N8" s="54">
        <v>0</v>
      </c>
      <c r="O8" s="8">
        <v>9.2042709214417456E-2</v>
      </c>
      <c r="P8" s="8">
        <v>0.50552969981060691</v>
      </c>
      <c r="Q8" s="8">
        <v>0.40242759097497549</v>
      </c>
      <c r="R8" s="54">
        <v>0</v>
      </c>
      <c r="S8" s="57">
        <v>4.3419845845250444</v>
      </c>
      <c r="T8" s="54">
        <v>0</v>
      </c>
      <c r="U8" s="54">
        <v>0</v>
      </c>
      <c r="V8" s="8">
        <v>0.11723206428890254</v>
      </c>
      <c r="W8" s="8">
        <v>0.42355128689715066</v>
      </c>
      <c r="X8" s="8">
        <v>0.45921664881394669</v>
      </c>
      <c r="Y8" s="54">
        <v>0</v>
      </c>
      <c r="Z8" s="57">
        <v>4.3113299079347058</v>
      </c>
      <c r="AA8" s="54">
        <v>0</v>
      </c>
      <c r="AB8" s="54">
        <v>0</v>
      </c>
      <c r="AC8" s="8">
        <v>0.15035217220875619</v>
      </c>
      <c r="AD8" s="8">
        <v>0.3879657476477838</v>
      </c>
      <c r="AE8" s="8">
        <v>0.46168208014345991</v>
      </c>
      <c r="AF8" s="54">
        <v>0</v>
      </c>
      <c r="AG8" s="57">
        <v>4.2836903544006253</v>
      </c>
      <c r="AH8" s="54">
        <v>0</v>
      </c>
      <c r="AI8" s="54">
        <v>0</v>
      </c>
      <c r="AJ8" s="8">
        <v>0.11723206428890254</v>
      </c>
      <c r="AK8" s="8">
        <v>0.48184551702156786</v>
      </c>
      <c r="AL8" s="8">
        <v>0.40092241868952955</v>
      </c>
      <c r="AM8" s="54">
        <v>0</v>
      </c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129</v>
      </c>
      <c r="D9" s="53">
        <v>184383.16926047413</v>
      </c>
      <c r="E9" s="57">
        <v>4.0640478884153133</v>
      </c>
      <c r="F9" s="54">
        <v>0</v>
      </c>
      <c r="G9" s="8">
        <v>1.0782951787677176E-2</v>
      </c>
      <c r="H9" s="8">
        <v>0.25425401019582</v>
      </c>
      <c r="I9" s="8">
        <v>0.38529923174963537</v>
      </c>
      <c r="J9" s="8">
        <v>0.33919745445342231</v>
      </c>
      <c r="K9" s="8">
        <v>1.0466351813444394E-2</v>
      </c>
      <c r="L9" s="57">
        <v>4.3351711052493096</v>
      </c>
      <c r="M9" s="54">
        <v>0</v>
      </c>
      <c r="N9" s="8">
        <v>1.1407561856720176E-2</v>
      </c>
      <c r="O9" s="8">
        <v>0.13686463602561461</v>
      </c>
      <c r="P9" s="8">
        <v>0.34991860402109753</v>
      </c>
      <c r="Q9" s="8">
        <v>0.49134284628312275</v>
      </c>
      <c r="R9" s="8">
        <v>1.0466351813444394E-2</v>
      </c>
      <c r="S9" s="57">
        <v>4.3335647154318</v>
      </c>
      <c r="T9" s="54">
        <v>0</v>
      </c>
      <c r="U9" s="8">
        <v>1.2675653569967894E-2</v>
      </c>
      <c r="V9" s="8">
        <v>0.12812332461188092</v>
      </c>
      <c r="W9" s="8">
        <v>0.36518652848535132</v>
      </c>
      <c r="X9" s="8">
        <v>0.48354814151935505</v>
      </c>
      <c r="Y9" s="8">
        <v>1.0466351813444394E-2</v>
      </c>
      <c r="Z9" s="57">
        <v>4.225190167258317</v>
      </c>
      <c r="AA9" s="54">
        <v>0</v>
      </c>
      <c r="AB9" s="8">
        <v>1.7037817921432101E-2</v>
      </c>
      <c r="AC9" s="8">
        <v>0.17001767756025965</v>
      </c>
      <c r="AD9" s="8">
        <v>0.37555159155887663</v>
      </c>
      <c r="AE9" s="8">
        <v>0.42692656114598654</v>
      </c>
      <c r="AF9" s="8">
        <v>1.0466351813444394E-2</v>
      </c>
      <c r="AG9" s="57">
        <v>4.2251154147458916</v>
      </c>
      <c r="AH9" s="54">
        <v>0</v>
      </c>
      <c r="AI9" s="8">
        <v>6.5573427217698555E-3</v>
      </c>
      <c r="AJ9" s="8">
        <v>0.14649785201086302</v>
      </c>
      <c r="AK9" s="8">
        <v>0.45410663838298637</v>
      </c>
      <c r="AL9" s="8">
        <v>0.38237181507093559</v>
      </c>
      <c r="AM9" s="8">
        <v>1.0466351813444394E-2</v>
      </c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38</v>
      </c>
      <c r="D10" s="53">
        <v>54909.156014701279</v>
      </c>
      <c r="E10" s="57">
        <v>4.2500323986759261</v>
      </c>
      <c r="F10" s="54">
        <v>0</v>
      </c>
      <c r="G10" s="54">
        <v>0</v>
      </c>
      <c r="H10" s="8">
        <v>0.23196497621027168</v>
      </c>
      <c r="I10" s="8">
        <v>0.28603764890353045</v>
      </c>
      <c r="J10" s="8">
        <v>0.48199737488619798</v>
      </c>
      <c r="K10" s="54">
        <v>0</v>
      </c>
      <c r="L10" s="57">
        <v>4.3708403583434574</v>
      </c>
      <c r="M10" s="54">
        <v>0</v>
      </c>
      <c r="N10" s="54">
        <v>0</v>
      </c>
      <c r="O10" s="8">
        <v>0.148492471046346</v>
      </c>
      <c r="P10" s="8">
        <v>0.33217469956384993</v>
      </c>
      <c r="Q10" s="8">
        <v>0.51933282938980407</v>
      </c>
      <c r="R10" s="54">
        <v>0</v>
      </c>
      <c r="S10" s="57">
        <v>4.3305414437877907</v>
      </c>
      <c r="T10" s="54">
        <v>0</v>
      </c>
      <c r="U10" s="54">
        <v>0</v>
      </c>
      <c r="V10" s="8">
        <v>0.2157025853753565</v>
      </c>
      <c r="W10" s="8">
        <v>0.23805338546149601</v>
      </c>
      <c r="X10" s="8">
        <v>0.54624402916314752</v>
      </c>
      <c r="Y10" s="54">
        <v>0</v>
      </c>
      <c r="Z10" s="57">
        <v>4.3503993714607612</v>
      </c>
      <c r="AA10" s="54">
        <v>0</v>
      </c>
      <c r="AB10" s="8">
        <v>2.3935725901563735E-2</v>
      </c>
      <c r="AC10" s="8">
        <v>0.1923284570003608</v>
      </c>
      <c r="AD10" s="8">
        <v>0.19313653683382426</v>
      </c>
      <c r="AE10" s="8">
        <v>0.59059928026425113</v>
      </c>
      <c r="AF10" s="54">
        <v>0</v>
      </c>
      <c r="AG10" s="57">
        <v>4.3756281583180554</v>
      </c>
      <c r="AH10" s="54">
        <v>0</v>
      </c>
      <c r="AI10" s="54">
        <v>0</v>
      </c>
      <c r="AJ10" s="8">
        <v>0.19176685947379277</v>
      </c>
      <c r="AK10" s="8">
        <v>0.24083812273435823</v>
      </c>
      <c r="AL10" s="8">
        <v>0.56739501779184898</v>
      </c>
      <c r="AM10" s="54">
        <v>0</v>
      </c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27</v>
      </c>
      <c r="D11" s="53">
        <v>36892.462464717835</v>
      </c>
      <c r="E11" s="57">
        <v>4.2917671176709211</v>
      </c>
      <c r="F11" s="54">
        <v>0</v>
      </c>
      <c r="G11" s="54">
        <v>0</v>
      </c>
      <c r="H11" s="8">
        <v>0.18529071674307476</v>
      </c>
      <c r="I11" s="8">
        <v>0.33765144884292975</v>
      </c>
      <c r="J11" s="8">
        <v>0.4770578344139958</v>
      </c>
      <c r="K11" s="54">
        <v>0</v>
      </c>
      <c r="L11" s="57">
        <v>4.3362625561790313</v>
      </c>
      <c r="M11" s="54">
        <v>0</v>
      </c>
      <c r="N11" s="54">
        <v>0</v>
      </c>
      <c r="O11" s="8">
        <v>0.1407952782349651</v>
      </c>
      <c r="P11" s="8">
        <v>0.38214688735103941</v>
      </c>
      <c r="Q11" s="8">
        <v>0.4770578344139958</v>
      </c>
      <c r="R11" s="54">
        <v>0</v>
      </c>
      <c r="S11" s="57">
        <v>4.2049162110473937</v>
      </c>
      <c r="T11" s="54">
        <v>0</v>
      </c>
      <c r="U11" s="8">
        <v>3.8058153042617081E-2</v>
      </c>
      <c r="V11" s="8">
        <v>0.13919467367563268</v>
      </c>
      <c r="W11" s="8">
        <v>0.40251998247348841</v>
      </c>
      <c r="X11" s="8">
        <v>0.42022719080826204</v>
      </c>
      <c r="Y11" s="54">
        <v>0</v>
      </c>
      <c r="Z11" s="57">
        <v>4.1924272454396183</v>
      </c>
      <c r="AA11" s="54">
        <v>0</v>
      </c>
      <c r="AB11" s="8">
        <v>1.9285856471466554E-2</v>
      </c>
      <c r="AC11" s="8">
        <v>0.21717978383408179</v>
      </c>
      <c r="AD11" s="8">
        <v>0.31535561747781837</v>
      </c>
      <c r="AE11" s="8">
        <v>0.44817874221663351</v>
      </c>
      <c r="AF11" s="54">
        <v>0</v>
      </c>
      <c r="AG11" s="57">
        <v>4.2693505479833096</v>
      </c>
      <c r="AH11" s="54">
        <v>0</v>
      </c>
      <c r="AI11" s="54">
        <v>0</v>
      </c>
      <c r="AJ11" s="8">
        <v>0.23646564030554842</v>
      </c>
      <c r="AK11" s="8">
        <v>0.25771817140559417</v>
      </c>
      <c r="AL11" s="8">
        <v>0.50581618828885766</v>
      </c>
      <c r="AM11" s="54">
        <v>0</v>
      </c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</v>
      </c>
      <c r="D12" s="53">
        <v>93364.38359442068</v>
      </c>
      <c r="E12" s="57">
        <v>4.0677667303968006</v>
      </c>
      <c r="F12" s="54">
        <v>0</v>
      </c>
      <c r="G12" s="8">
        <v>1.1716416975843958E-2</v>
      </c>
      <c r="H12" s="8">
        <v>0.23597526071171313</v>
      </c>
      <c r="I12" s="8">
        <v>0.41500349301298411</v>
      </c>
      <c r="J12" s="8">
        <v>0.32643844577769604</v>
      </c>
      <c r="K12" s="8">
        <v>1.0866383521762873E-2</v>
      </c>
      <c r="L12" s="57">
        <v>4.4186975139044238</v>
      </c>
      <c r="M12" s="54">
        <v>0</v>
      </c>
      <c r="N12" s="54">
        <v>0</v>
      </c>
      <c r="O12" s="8">
        <v>0.13766219635107407</v>
      </c>
      <c r="P12" s="8">
        <v>0.29966143763735753</v>
      </c>
      <c r="Q12" s="8">
        <v>0.55180998248980573</v>
      </c>
      <c r="R12" s="8">
        <v>1.0866383521762873E-2</v>
      </c>
      <c r="S12" s="57">
        <v>4.4388701065691878</v>
      </c>
      <c r="T12" s="54">
        <v>0</v>
      </c>
      <c r="U12" s="54">
        <v>0</v>
      </c>
      <c r="V12" s="8">
        <v>0.10277336767025441</v>
      </c>
      <c r="W12" s="8">
        <v>0.34948570546275703</v>
      </c>
      <c r="X12" s="8">
        <v>0.53687454334522589</v>
      </c>
      <c r="Y12" s="8">
        <v>1.0866383521762873E-2</v>
      </c>
      <c r="Z12" s="57">
        <v>4.2747244483291009</v>
      </c>
      <c r="AA12" s="54">
        <v>0</v>
      </c>
      <c r="AB12" s="8">
        <v>1.307694058153638E-2</v>
      </c>
      <c r="AC12" s="8">
        <v>0.13452580005291961</v>
      </c>
      <c r="AD12" s="8">
        <v>0.40911200751703619</v>
      </c>
      <c r="AE12" s="8">
        <v>0.43241886832674498</v>
      </c>
      <c r="AF12" s="8">
        <v>1.0866383521762873E-2</v>
      </c>
      <c r="AG12" s="57">
        <v>4.2854677727342585</v>
      </c>
      <c r="AH12" s="54">
        <v>0</v>
      </c>
      <c r="AI12" s="54">
        <v>0</v>
      </c>
      <c r="AJ12" s="8">
        <v>9.2832823386872446E-2</v>
      </c>
      <c r="AK12" s="8">
        <v>0.52110219927186729</v>
      </c>
      <c r="AL12" s="8">
        <v>0.37519859381949755</v>
      </c>
      <c r="AM12" s="8">
        <v>1.0866383521762873E-2</v>
      </c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34</v>
      </c>
      <c r="D13" s="53">
        <v>50336.583545946887</v>
      </c>
      <c r="E13" s="57">
        <v>4.3222281282645829</v>
      </c>
      <c r="F13" s="54">
        <v>0</v>
      </c>
      <c r="G13" s="54">
        <v>0</v>
      </c>
      <c r="H13" s="8">
        <v>0.18287528930300931</v>
      </c>
      <c r="I13" s="8">
        <v>0.31202129312939753</v>
      </c>
      <c r="J13" s="8">
        <v>0.50510341756759325</v>
      </c>
      <c r="K13" s="54">
        <v>0</v>
      </c>
      <c r="L13" s="57">
        <v>4.388879882801378</v>
      </c>
      <c r="M13" s="54">
        <v>0</v>
      </c>
      <c r="N13" s="54">
        <v>0</v>
      </c>
      <c r="O13" s="8">
        <v>0.13902557786270589</v>
      </c>
      <c r="P13" s="8">
        <v>0.33306896147320991</v>
      </c>
      <c r="Q13" s="8">
        <v>0.52790546066408428</v>
      </c>
      <c r="R13" s="54">
        <v>0</v>
      </c>
      <c r="S13" s="57">
        <v>4.3921256485553091</v>
      </c>
      <c r="T13" s="54">
        <v>0</v>
      </c>
      <c r="U13" s="54">
        <v>0</v>
      </c>
      <c r="V13" s="8">
        <v>0.18306058581481111</v>
      </c>
      <c r="W13" s="8">
        <v>0.2417531798150705</v>
      </c>
      <c r="X13" s="8">
        <v>0.5751862343701184</v>
      </c>
      <c r="Y13" s="54">
        <v>0</v>
      </c>
      <c r="Z13" s="57">
        <v>4.4137874692811536</v>
      </c>
      <c r="AA13" s="54">
        <v>0</v>
      </c>
      <c r="AB13" s="8">
        <v>2.6110045920268193E-2</v>
      </c>
      <c r="AC13" s="8">
        <v>0.15756315290940215</v>
      </c>
      <c r="AD13" s="8">
        <v>0.19275608713923786</v>
      </c>
      <c r="AE13" s="8">
        <v>0.62357071403109166</v>
      </c>
      <c r="AF13" s="54">
        <v>0</v>
      </c>
      <c r="AG13" s="57">
        <v>4.4592329997747786</v>
      </c>
      <c r="AH13" s="54">
        <v>0</v>
      </c>
      <c r="AI13" s="54">
        <v>0</v>
      </c>
      <c r="AJ13" s="8">
        <v>0.13902557786270589</v>
      </c>
      <c r="AK13" s="8">
        <v>0.26271584449980945</v>
      </c>
      <c r="AL13" s="8">
        <v>0.59825857763748458</v>
      </c>
      <c r="AM13" s="54">
        <v>0</v>
      </c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5</v>
      </c>
      <c r="D14" s="53">
        <v>11882.394555071469</v>
      </c>
      <c r="E14" s="57">
        <v>4.0085010275093182</v>
      </c>
      <c r="F14" s="54">
        <v>0</v>
      </c>
      <c r="G14" s="54">
        <v>0</v>
      </c>
      <c r="H14" s="8">
        <v>0.24873874965118367</v>
      </c>
      <c r="I14" s="8">
        <v>0.4940214731883143</v>
      </c>
      <c r="J14" s="8">
        <v>0.25723977716050206</v>
      </c>
      <c r="K14" s="54">
        <v>0</v>
      </c>
      <c r="L14" s="57">
        <v>4.5059785268116856</v>
      </c>
      <c r="M14" s="54">
        <v>0</v>
      </c>
      <c r="N14" s="54">
        <v>0</v>
      </c>
      <c r="O14" s="54">
        <v>0</v>
      </c>
      <c r="P14" s="8">
        <v>0.4940214731883143</v>
      </c>
      <c r="Q14" s="8">
        <v>0.50597852681168576</v>
      </c>
      <c r="R14" s="54">
        <v>0</v>
      </c>
      <c r="S14" s="57">
        <v>4.5059785268116856</v>
      </c>
      <c r="T14" s="54">
        <v>0</v>
      </c>
      <c r="U14" s="54">
        <v>0</v>
      </c>
      <c r="V14" s="54">
        <v>0</v>
      </c>
      <c r="W14" s="8">
        <v>0.4940214731883143</v>
      </c>
      <c r="X14" s="8">
        <v>0.50597852681168576</v>
      </c>
      <c r="Y14" s="54">
        <v>0</v>
      </c>
      <c r="Z14" s="57">
        <v>4.5059785268116856</v>
      </c>
      <c r="AA14" s="54">
        <v>0</v>
      </c>
      <c r="AB14" s="54">
        <v>0</v>
      </c>
      <c r="AC14" s="54">
        <v>0</v>
      </c>
      <c r="AD14" s="8">
        <v>0.4940214731883143</v>
      </c>
      <c r="AE14" s="8">
        <v>0.50597852681168576</v>
      </c>
      <c r="AF14" s="54">
        <v>0</v>
      </c>
      <c r="AG14" s="57">
        <v>4.2572397771605024</v>
      </c>
      <c r="AH14" s="54">
        <v>0</v>
      </c>
      <c r="AI14" s="54">
        <v>0</v>
      </c>
      <c r="AJ14" s="54">
        <v>0</v>
      </c>
      <c r="AK14" s="8">
        <v>0.74276022283949805</v>
      </c>
      <c r="AL14" s="8">
        <v>0.25723977716050206</v>
      </c>
      <c r="AM14" s="54">
        <v>0</v>
      </c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13</v>
      </c>
      <c r="D15" s="53">
        <v>19610.681226709079</v>
      </c>
      <c r="E15" s="57">
        <v>3.8333469644928395</v>
      </c>
      <c r="F15" s="54">
        <v>0</v>
      </c>
      <c r="G15" s="8">
        <v>4.5602636918697682E-2</v>
      </c>
      <c r="H15" s="8">
        <v>0.21860448030073065</v>
      </c>
      <c r="I15" s="8">
        <v>0.59263616414960674</v>
      </c>
      <c r="J15" s="8">
        <v>0.14315671863096496</v>
      </c>
      <c r="K15" s="54">
        <v>0</v>
      </c>
      <c r="L15" s="57">
        <v>3.7600040204659595</v>
      </c>
      <c r="M15" s="54">
        <v>0</v>
      </c>
      <c r="N15" s="8">
        <v>0.10725595834030777</v>
      </c>
      <c r="O15" s="8">
        <v>0.21860448030073065</v>
      </c>
      <c r="P15" s="8">
        <v>0.48101914391165623</v>
      </c>
      <c r="Q15" s="8">
        <v>0.1931204174473054</v>
      </c>
      <c r="R15" s="54">
        <v>0</v>
      </c>
      <c r="S15" s="57">
        <v>3.9534339270174943</v>
      </c>
      <c r="T15" s="54">
        <v>0</v>
      </c>
      <c r="U15" s="54">
        <v>0</v>
      </c>
      <c r="V15" s="8">
        <v>0.32586043864103842</v>
      </c>
      <c r="W15" s="8">
        <v>0.39484519570042859</v>
      </c>
      <c r="X15" s="8">
        <v>0.27929436565853316</v>
      </c>
      <c r="Y15" s="54">
        <v>0</v>
      </c>
      <c r="Z15" s="57">
        <v>3.7556429585683166</v>
      </c>
      <c r="AA15" s="54">
        <v>0</v>
      </c>
      <c r="AB15" s="8">
        <v>6.1653321421610077E-2</v>
      </c>
      <c r="AC15" s="8">
        <v>0.26420711721942836</v>
      </c>
      <c r="AD15" s="8">
        <v>0.53098284272799667</v>
      </c>
      <c r="AE15" s="8">
        <v>0.14315671863096496</v>
      </c>
      <c r="AF15" s="54">
        <v>0</v>
      </c>
      <c r="AG15" s="57">
        <v>3.7556429585683166</v>
      </c>
      <c r="AH15" s="54">
        <v>0</v>
      </c>
      <c r="AI15" s="8">
        <v>6.1653321421610077E-2</v>
      </c>
      <c r="AJ15" s="8">
        <v>0.26420711721942836</v>
      </c>
      <c r="AK15" s="8">
        <v>0.53098284272799667</v>
      </c>
      <c r="AL15" s="8">
        <v>0.14315671863096496</v>
      </c>
      <c r="AM15" s="54">
        <v>0</v>
      </c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</v>
      </c>
      <c r="D16" s="53">
        <v>27205.819888309306</v>
      </c>
      <c r="E16" s="57">
        <v>3.8227449025850024</v>
      </c>
      <c r="F16" s="54">
        <v>0</v>
      </c>
      <c r="G16" s="54">
        <v>0</v>
      </c>
      <c r="H16" s="8">
        <v>0.52568655277458021</v>
      </c>
      <c r="I16" s="8">
        <v>8.6275576119997213E-2</v>
      </c>
      <c r="J16" s="8">
        <v>0.35439485199018783</v>
      </c>
      <c r="K16" s="8">
        <v>3.364301911523488E-2</v>
      </c>
      <c r="L16" s="57">
        <v>4.3637346838967233</v>
      </c>
      <c r="M16" s="54">
        <v>0</v>
      </c>
      <c r="N16" s="54">
        <v>0</v>
      </c>
      <c r="O16" s="8">
        <v>0.14912418039042472</v>
      </c>
      <c r="P16" s="8">
        <v>0.31661106913040427</v>
      </c>
      <c r="Q16" s="8">
        <v>0.50062173136393617</v>
      </c>
      <c r="R16" s="8">
        <v>3.364301911523488E-2</v>
      </c>
      <c r="S16" s="57">
        <v>4.2313756607759636</v>
      </c>
      <c r="T16" s="54">
        <v>0</v>
      </c>
      <c r="U16" s="8">
        <v>3.4298477270970212E-2</v>
      </c>
      <c r="V16" s="8">
        <v>0.18864476525984639</v>
      </c>
      <c r="W16" s="8">
        <v>0.26258053355448435</v>
      </c>
      <c r="X16" s="8">
        <v>0.48083320479946406</v>
      </c>
      <c r="Y16" s="8">
        <v>3.364301911523488E-2</v>
      </c>
      <c r="Z16" s="57">
        <v>4.220919118638025</v>
      </c>
      <c r="AA16" s="54">
        <v>0</v>
      </c>
      <c r="AB16" s="54">
        <v>0</v>
      </c>
      <c r="AC16" s="8">
        <v>0.30229942408070287</v>
      </c>
      <c r="AD16" s="8">
        <v>0.14827140021659474</v>
      </c>
      <c r="AE16" s="8">
        <v>0.5157861565874674</v>
      </c>
      <c r="AF16" s="8">
        <v>3.364301911523488E-2</v>
      </c>
      <c r="AG16" s="57">
        <v>4.1528207420100669</v>
      </c>
      <c r="AH16" s="54">
        <v>0</v>
      </c>
      <c r="AI16" s="54">
        <v>0</v>
      </c>
      <c r="AJ16" s="8">
        <v>0.29299103724476638</v>
      </c>
      <c r="AK16" s="8">
        <v>0.23269551552981366</v>
      </c>
      <c r="AL16" s="8">
        <v>0.44067042811018503</v>
      </c>
      <c r="AM16" s="8">
        <v>3.364301911523488E-2</v>
      </c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16</v>
      </c>
      <c r="D17" s="53">
        <v>26617.786125986626</v>
      </c>
      <c r="E17" s="57">
        <v>4.2375315500571205</v>
      </c>
      <c r="F17" s="54">
        <v>0</v>
      </c>
      <c r="G17" s="54">
        <v>0</v>
      </c>
      <c r="H17" s="8">
        <v>5.5371952789531151E-2</v>
      </c>
      <c r="I17" s="8">
        <v>0.65172454436381788</v>
      </c>
      <c r="J17" s="8">
        <v>0.29290350284665112</v>
      </c>
      <c r="K17" s="54">
        <v>0</v>
      </c>
      <c r="L17" s="57">
        <v>4.4111706476353216</v>
      </c>
      <c r="M17" s="54">
        <v>0</v>
      </c>
      <c r="N17" s="54">
        <v>0</v>
      </c>
      <c r="O17" s="54">
        <v>0</v>
      </c>
      <c r="P17" s="8">
        <v>0.58882935236467782</v>
      </c>
      <c r="Q17" s="8">
        <v>0.41117064763532229</v>
      </c>
      <c r="R17" s="54">
        <v>0</v>
      </c>
      <c r="S17" s="57">
        <v>4.4037752686935647</v>
      </c>
      <c r="T17" s="54">
        <v>0</v>
      </c>
      <c r="U17" s="54">
        <v>0</v>
      </c>
      <c r="V17" s="8">
        <v>5.5371952789531151E-2</v>
      </c>
      <c r="W17" s="8">
        <v>0.48548082572737222</v>
      </c>
      <c r="X17" s="8">
        <v>0.45914722148309667</v>
      </c>
      <c r="Y17" s="54">
        <v>0</v>
      </c>
      <c r="Z17" s="57">
        <v>4.2024753590327926</v>
      </c>
      <c r="AA17" s="54">
        <v>0</v>
      </c>
      <c r="AB17" s="54">
        <v>0</v>
      </c>
      <c r="AC17" s="8">
        <v>5.5371952789531151E-2</v>
      </c>
      <c r="AD17" s="8">
        <v>0.68678073538814555</v>
      </c>
      <c r="AE17" s="8">
        <v>0.2578473118223234</v>
      </c>
      <c r="AF17" s="54">
        <v>0</v>
      </c>
      <c r="AG17" s="57">
        <v>4.2024753590327926</v>
      </c>
      <c r="AH17" s="54">
        <v>0</v>
      </c>
      <c r="AI17" s="54">
        <v>0</v>
      </c>
      <c r="AJ17" s="8">
        <v>5.5371952789531151E-2</v>
      </c>
      <c r="AK17" s="8">
        <v>0.68678073538814555</v>
      </c>
      <c r="AL17" s="8">
        <v>0.2578473118223234</v>
      </c>
      <c r="AM17" s="54">
        <v>0</v>
      </c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</v>
      </c>
      <c r="D18" s="53">
        <v>73458.277096940379</v>
      </c>
      <c r="E18" s="57">
        <v>4.12277721699789</v>
      </c>
      <c r="F18" s="54">
        <v>0</v>
      </c>
      <c r="G18" s="8">
        <v>1.2174241093753934E-2</v>
      </c>
      <c r="H18" s="8">
        <v>0.2372310997779124</v>
      </c>
      <c r="I18" s="8">
        <v>0.36623786016502324</v>
      </c>
      <c r="J18" s="8">
        <v>0.38435679896331026</v>
      </c>
      <c r="K18" s="54">
        <v>0</v>
      </c>
      <c r="L18" s="57">
        <v>4.2024416184293942</v>
      </c>
      <c r="M18" s="54">
        <v>0</v>
      </c>
      <c r="N18" s="8">
        <v>2.8633429639266232E-2</v>
      </c>
      <c r="O18" s="8">
        <v>0.20589799210278875</v>
      </c>
      <c r="P18" s="8">
        <v>0.29986210844722933</v>
      </c>
      <c r="Q18" s="8">
        <v>0.46560646981071541</v>
      </c>
      <c r="R18" s="54">
        <v>0</v>
      </c>
      <c r="S18" s="57">
        <v>4.2857548459013879</v>
      </c>
      <c r="T18" s="54">
        <v>0</v>
      </c>
      <c r="U18" s="8">
        <v>1.2702696441489934E-2</v>
      </c>
      <c r="V18" s="8">
        <v>0.18874713040229821</v>
      </c>
      <c r="W18" s="8">
        <v>0.29864280396954446</v>
      </c>
      <c r="X18" s="8">
        <v>0.49990736918666717</v>
      </c>
      <c r="Y18" s="54">
        <v>0</v>
      </c>
      <c r="Z18" s="57">
        <v>4.129869467532421</v>
      </c>
      <c r="AA18" s="54">
        <v>0</v>
      </c>
      <c r="AB18" s="8">
        <v>1.6459188545512298E-2</v>
      </c>
      <c r="AC18" s="8">
        <v>0.26436933586703582</v>
      </c>
      <c r="AD18" s="8">
        <v>0.29201429509696952</v>
      </c>
      <c r="AE18" s="8">
        <v>0.42715718049048207</v>
      </c>
      <c r="AF18" s="54">
        <v>0</v>
      </c>
      <c r="AG18" s="57">
        <v>4.2191445192153294</v>
      </c>
      <c r="AH18" s="54">
        <v>0</v>
      </c>
      <c r="AI18" s="8">
        <v>1.6459188545512298E-2</v>
      </c>
      <c r="AJ18" s="8">
        <v>0.21130976754957131</v>
      </c>
      <c r="AK18" s="8">
        <v>0.30885838004899069</v>
      </c>
      <c r="AL18" s="8">
        <v>0.4633726638559254</v>
      </c>
      <c r="AM18" s="54">
        <v>0</v>
      </c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52</v>
      </c>
      <c r="D19" s="53">
        <v>70826.847805420533</v>
      </c>
      <c r="E19" s="57">
        <v>4.0784424405378976</v>
      </c>
      <c r="F19" s="54">
        <v>0</v>
      </c>
      <c r="G19" s="8">
        <v>1.5444652455663278E-2</v>
      </c>
      <c r="H19" s="8">
        <v>0.30711556455855443</v>
      </c>
      <c r="I19" s="8">
        <v>0.26099247297800604</v>
      </c>
      <c r="J19" s="8">
        <v>0.41644731000777635</v>
      </c>
      <c r="K19" s="54">
        <v>0</v>
      </c>
      <c r="L19" s="57">
        <v>4.5222133476387203</v>
      </c>
      <c r="M19" s="54">
        <v>0</v>
      </c>
      <c r="N19" s="54">
        <v>0</v>
      </c>
      <c r="O19" s="8">
        <v>0.12331825977479134</v>
      </c>
      <c r="P19" s="8">
        <v>0.23115013281169741</v>
      </c>
      <c r="Q19" s="8">
        <v>0.64553160741351123</v>
      </c>
      <c r="R19" s="54">
        <v>0</v>
      </c>
      <c r="S19" s="57">
        <v>4.3940203001233984</v>
      </c>
      <c r="T19" s="54">
        <v>0</v>
      </c>
      <c r="U19" s="54">
        <v>0</v>
      </c>
      <c r="V19" s="8">
        <v>0.13780951023919705</v>
      </c>
      <c r="W19" s="8">
        <v>0.33036067939820785</v>
      </c>
      <c r="X19" s="8">
        <v>0.53182981036259525</v>
      </c>
      <c r="Y19" s="54">
        <v>0</v>
      </c>
      <c r="Z19" s="57">
        <v>4.3136652510426829</v>
      </c>
      <c r="AA19" s="54">
        <v>0</v>
      </c>
      <c r="AB19" s="8">
        <v>2.7283767279582816E-2</v>
      </c>
      <c r="AC19" s="8">
        <v>0.14905262687229567</v>
      </c>
      <c r="AD19" s="8">
        <v>0.3063781933739787</v>
      </c>
      <c r="AE19" s="8">
        <v>0.51728541247414295</v>
      </c>
      <c r="AF19" s="54">
        <v>0</v>
      </c>
      <c r="AG19" s="57">
        <v>4.3028563461785696</v>
      </c>
      <c r="AH19" s="54">
        <v>0</v>
      </c>
      <c r="AI19" s="54">
        <v>0</v>
      </c>
      <c r="AJ19" s="8">
        <v>0.15552277843859547</v>
      </c>
      <c r="AK19" s="8">
        <v>0.38609809694423786</v>
      </c>
      <c r="AL19" s="8">
        <v>0.45837912461716662</v>
      </c>
      <c r="AM19" s="54">
        <v>0</v>
      </c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47</v>
      </c>
      <c r="D20" s="53">
        <v>65551.589316661441</v>
      </c>
      <c r="E20" s="57">
        <v>4.0531835434940406</v>
      </c>
      <c r="F20" s="54">
        <v>0</v>
      </c>
      <c r="G20" s="54">
        <v>0</v>
      </c>
      <c r="H20" s="8">
        <v>0.28930903817237968</v>
      </c>
      <c r="I20" s="8">
        <v>0.3403243878139533</v>
      </c>
      <c r="J20" s="8">
        <v>0.34092687410592648</v>
      </c>
      <c r="K20" s="8">
        <v>2.9439699907740913E-2</v>
      </c>
      <c r="L20" s="57">
        <v>4.2763148669133209</v>
      </c>
      <c r="M20" s="54">
        <v>0</v>
      </c>
      <c r="N20" s="54">
        <v>0</v>
      </c>
      <c r="O20" s="8">
        <v>0.14538131469934307</v>
      </c>
      <c r="P20" s="8">
        <v>0.41161743054222638</v>
      </c>
      <c r="Q20" s="8">
        <v>0.41356155485068991</v>
      </c>
      <c r="R20" s="8">
        <v>2.9439699907740913E-2</v>
      </c>
      <c r="S20" s="57">
        <v>4.2865384325130167</v>
      </c>
      <c r="T20" s="54">
        <v>0</v>
      </c>
      <c r="U20" s="8">
        <v>2.1419144787148035E-2</v>
      </c>
      <c r="V20" s="8">
        <v>0.15817008646831024</v>
      </c>
      <c r="W20" s="8">
        <v>0.31185986574639418</v>
      </c>
      <c r="X20" s="8">
        <v>0.479111203090407</v>
      </c>
      <c r="Y20" s="8">
        <v>2.9439699907740913E-2</v>
      </c>
      <c r="Z20" s="57">
        <v>4.3465431564640236</v>
      </c>
      <c r="AA20" s="54">
        <v>0</v>
      </c>
      <c r="AB20" s="8">
        <v>2.0049712319027368E-2</v>
      </c>
      <c r="AC20" s="8">
        <v>0.1595395189364309</v>
      </c>
      <c r="AD20" s="8">
        <v>0.25499109532967479</v>
      </c>
      <c r="AE20" s="8">
        <v>0.53597997350712623</v>
      </c>
      <c r="AF20" s="8">
        <v>2.9439699907740913E-2</v>
      </c>
      <c r="AG20" s="57">
        <v>4.2770578487852093</v>
      </c>
      <c r="AH20" s="54">
        <v>0</v>
      </c>
      <c r="AI20" s="54">
        <v>0</v>
      </c>
      <c r="AJ20" s="8">
        <v>0.14538131469934307</v>
      </c>
      <c r="AK20" s="8">
        <v>0.41089632183368413</v>
      </c>
      <c r="AL20" s="8">
        <v>0.41428266355923221</v>
      </c>
      <c r="AM20" s="8">
        <v>2.9439699907740913E-2</v>
      </c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2837.8249301663031</v>
      </c>
      <c r="E21" s="57">
        <v>4.3995281673266904</v>
      </c>
      <c r="F21" s="54">
        <v>0</v>
      </c>
      <c r="G21" s="54">
        <v>0</v>
      </c>
      <c r="H21" s="54">
        <v>0</v>
      </c>
      <c r="I21" s="8">
        <v>0.60047183267330961</v>
      </c>
      <c r="J21" s="8">
        <v>0.39952816732669033</v>
      </c>
      <c r="K21" s="54">
        <v>0</v>
      </c>
      <c r="L21" s="57">
        <v>4.3995281673266904</v>
      </c>
      <c r="M21" s="54">
        <v>0</v>
      </c>
      <c r="N21" s="54">
        <v>0</v>
      </c>
      <c r="O21" s="54">
        <v>0</v>
      </c>
      <c r="P21" s="8">
        <v>0.60047183267330961</v>
      </c>
      <c r="Q21" s="8">
        <v>0.39952816732669033</v>
      </c>
      <c r="R21" s="54">
        <v>0</v>
      </c>
      <c r="S21" s="57">
        <v>4.3995281673266904</v>
      </c>
      <c r="T21" s="54">
        <v>0</v>
      </c>
      <c r="U21" s="54">
        <v>0</v>
      </c>
      <c r="V21" s="54">
        <v>0</v>
      </c>
      <c r="W21" s="8">
        <v>0.60047183267330961</v>
      </c>
      <c r="X21" s="8">
        <v>0.39952816732669033</v>
      </c>
      <c r="Y21" s="54">
        <v>0</v>
      </c>
      <c r="Z21" s="57">
        <v>4.3995281673266904</v>
      </c>
      <c r="AA21" s="54">
        <v>0</v>
      </c>
      <c r="AB21" s="54">
        <v>0</v>
      </c>
      <c r="AC21" s="54">
        <v>0</v>
      </c>
      <c r="AD21" s="8">
        <v>0.60047183267330961</v>
      </c>
      <c r="AE21" s="8">
        <v>0.39952816732669033</v>
      </c>
      <c r="AF21" s="54">
        <v>0</v>
      </c>
      <c r="AG21" s="57">
        <v>4.3995281673266904</v>
      </c>
      <c r="AH21" s="54">
        <v>0</v>
      </c>
      <c r="AI21" s="54">
        <v>0</v>
      </c>
      <c r="AJ21" s="54">
        <v>0</v>
      </c>
      <c r="AK21" s="8">
        <v>0.60047183267330961</v>
      </c>
      <c r="AL21" s="8">
        <v>0.39952816732669033</v>
      </c>
      <c r="AM21" s="54">
        <v>0</v>
      </c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128</v>
      </c>
      <c r="D22" s="53">
        <v>186578.10482609129</v>
      </c>
      <c r="E22" s="57">
        <v>4.1933487256664801</v>
      </c>
      <c r="F22" s="54">
        <v>0</v>
      </c>
      <c r="G22" s="8">
        <v>5.8629390083284084E-3</v>
      </c>
      <c r="H22" s="8">
        <v>0.20867654185910317</v>
      </c>
      <c r="I22" s="8">
        <v>0.36336599882947423</v>
      </c>
      <c r="J22" s="8">
        <v>0.41175129637681013</v>
      </c>
      <c r="K22" s="8">
        <v>1.0343223926284196E-2</v>
      </c>
      <c r="L22" s="57">
        <v>4.3871249869930731</v>
      </c>
      <c r="M22" s="54">
        <v>0</v>
      </c>
      <c r="N22" s="8">
        <v>6.4802010616089858E-3</v>
      </c>
      <c r="O22" s="8">
        <v>0.12041797282043612</v>
      </c>
      <c r="P22" s="8">
        <v>0.34625936068287383</v>
      </c>
      <c r="Q22" s="8">
        <v>0.516499241508797</v>
      </c>
      <c r="R22" s="8">
        <v>1.0343223926284196E-2</v>
      </c>
      <c r="S22" s="57">
        <v>4.380796985274376</v>
      </c>
      <c r="T22" s="54">
        <v>0</v>
      </c>
      <c r="U22" s="54">
        <v>0</v>
      </c>
      <c r="V22" s="8">
        <v>0.13250021256196903</v>
      </c>
      <c r="W22" s="8">
        <v>0.34779803416455102</v>
      </c>
      <c r="X22" s="8">
        <v>0.50935852934719605</v>
      </c>
      <c r="Y22" s="8">
        <v>1.0343223926284196E-2</v>
      </c>
      <c r="Z22" s="57">
        <v>4.2844997722873623</v>
      </c>
      <c r="AA22" s="54">
        <v>0</v>
      </c>
      <c r="AB22" s="8">
        <v>2.3881566262257067E-2</v>
      </c>
      <c r="AC22" s="8">
        <v>0.14413407948296456</v>
      </c>
      <c r="AD22" s="8">
        <v>0.34818679088539883</v>
      </c>
      <c r="AE22" s="8">
        <v>0.47345433944309545</v>
      </c>
      <c r="AF22" s="8">
        <v>1.0343223926284196E-2</v>
      </c>
      <c r="AG22" s="57">
        <v>4.3477108347339097</v>
      </c>
      <c r="AH22" s="54">
        <v>0</v>
      </c>
      <c r="AI22" s="8">
        <v>6.4802010616089858E-3</v>
      </c>
      <c r="AJ22" s="8">
        <v>0.11588972479171901</v>
      </c>
      <c r="AK22" s="8">
        <v>0.39432233959679069</v>
      </c>
      <c r="AL22" s="8">
        <v>0.47296451062359723</v>
      </c>
      <c r="AM22" s="8">
        <v>1.0343223926284196E-2</v>
      </c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39</v>
      </c>
      <c r="D23" s="53">
        <v>52714.220449084016</v>
      </c>
      <c r="E23" s="57">
        <v>3.8048592798683321</v>
      </c>
      <c r="F23" s="54">
        <v>0</v>
      </c>
      <c r="G23" s="8">
        <v>1.6965038429691409E-2</v>
      </c>
      <c r="H23" s="8">
        <v>0.39235499240683291</v>
      </c>
      <c r="I23" s="8">
        <v>0.35953562002892731</v>
      </c>
      <c r="J23" s="8">
        <v>0.23114434913454798</v>
      </c>
      <c r="K23" s="54">
        <v>0</v>
      </c>
      <c r="L23" s="57">
        <v>4.1903406107119032</v>
      </c>
      <c r="M23" s="54">
        <v>0</v>
      </c>
      <c r="N23" s="8">
        <v>1.6965038429691409E-2</v>
      </c>
      <c r="O23" s="8">
        <v>0.20718838979111659</v>
      </c>
      <c r="P23" s="8">
        <v>0.34438749441678745</v>
      </c>
      <c r="Q23" s="8">
        <v>0.43145907736240424</v>
      </c>
      <c r="R23" s="54">
        <v>0</v>
      </c>
      <c r="S23" s="57">
        <v>4.1649695455668638</v>
      </c>
      <c r="T23" s="54">
        <v>0</v>
      </c>
      <c r="U23" s="8">
        <v>4.4336749320536245E-2</v>
      </c>
      <c r="V23" s="8">
        <v>0.20385757241331409</v>
      </c>
      <c r="W23" s="8">
        <v>0.29430506164489956</v>
      </c>
      <c r="X23" s="8">
        <v>0.45750061662124986</v>
      </c>
      <c r="Y23" s="54">
        <v>0</v>
      </c>
      <c r="Z23" s="57">
        <v>4.1478621686294055</v>
      </c>
      <c r="AA23" s="54">
        <v>0</v>
      </c>
      <c r="AB23" s="54">
        <v>0</v>
      </c>
      <c r="AC23" s="8">
        <v>0.28487053306774002</v>
      </c>
      <c r="AD23" s="8">
        <v>0.28239676523511514</v>
      </c>
      <c r="AE23" s="8">
        <v>0.43273270169714467</v>
      </c>
      <c r="AF23" s="54">
        <v>0</v>
      </c>
      <c r="AG23" s="57">
        <v>3.9524659039495948</v>
      </c>
      <c r="AH23" s="54">
        <v>0</v>
      </c>
      <c r="AI23" s="54">
        <v>0</v>
      </c>
      <c r="AJ23" s="8">
        <v>0.30198700261213912</v>
      </c>
      <c r="AK23" s="8">
        <v>0.44356009082612685</v>
      </c>
      <c r="AL23" s="8">
        <v>0.2544529065617338</v>
      </c>
      <c r="AM23" s="54">
        <v>0</v>
      </c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38</v>
      </c>
      <c r="D24" s="53">
        <v>55218.751215960932</v>
      </c>
      <c r="E24" s="57">
        <v>4.2383638241956012</v>
      </c>
      <c r="F24" s="54">
        <v>0</v>
      </c>
      <c r="G24" s="54">
        <v>0</v>
      </c>
      <c r="H24" s="8">
        <v>0.25423082964543842</v>
      </c>
      <c r="I24" s="8">
        <v>0.25317451651352185</v>
      </c>
      <c r="J24" s="8">
        <v>0.4925946538410394</v>
      </c>
      <c r="K24" s="54">
        <v>0</v>
      </c>
      <c r="L24" s="57">
        <v>4.3165747626631035</v>
      </c>
      <c r="M24" s="54">
        <v>0</v>
      </c>
      <c r="N24" s="54">
        <v>0</v>
      </c>
      <c r="O24" s="8">
        <v>0.19968895065900508</v>
      </c>
      <c r="P24" s="8">
        <v>0.28404733601888538</v>
      </c>
      <c r="Q24" s="8">
        <v>0.51626371332210919</v>
      </c>
      <c r="R24" s="54">
        <v>0</v>
      </c>
      <c r="S24" s="57">
        <v>4.2886695081739061</v>
      </c>
      <c r="T24" s="54">
        <v>0</v>
      </c>
      <c r="U24" s="8">
        <v>1.689857475095469E-2</v>
      </c>
      <c r="V24" s="8">
        <v>0.21916041443103162</v>
      </c>
      <c r="W24" s="8">
        <v>0.22231393871116739</v>
      </c>
      <c r="X24" s="8">
        <v>0.54162707210684602</v>
      </c>
      <c r="Y24" s="54">
        <v>0</v>
      </c>
      <c r="Z24" s="57">
        <v>4.2043213487750579</v>
      </c>
      <c r="AA24" s="54">
        <v>0</v>
      </c>
      <c r="AB24" s="54">
        <v>0</v>
      </c>
      <c r="AC24" s="8">
        <v>0.2711294043963931</v>
      </c>
      <c r="AD24" s="8">
        <v>0.25341984243215709</v>
      </c>
      <c r="AE24" s="8">
        <v>0.47545075317144947</v>
      </c>
      <c r="AF24" s="54">
        <v>0</v>
      </c>
      <c r="AG24" s="57">
        <v>4.3265811597200381</v>
      </c>
      <c r="AH24" s="54">
        <v>0</v>
      </c>
      <c r="AI24" s="54">
        <v>0</v>
      </c>
      <c r="AJ24" s="8">
        <v>0.25423082964543842</v>
      </c>
      <c r="AK24" s="8">
        <v>0.16495718098908468</v>
      </c>
      <c r="AL24" s="8">
        <v>0.58081198936547662</v>
      </c>
      <c r="AM24" s="54">
        <v>0</v>
      </c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36</v>
      </c>
      <c r="D25" s="53">
        <v>61729.842115952706</v>
      </c>
      <c r="E25" s="57">
        <v>4.1651364481406601</v>
      </c>
      <c r="F25" s="54">
        <v>0</v>
      </c>
      <c r="G25" s="54">
        <v>0</v>
      </c>
      <c r="H25" s="8">
        <v>0.17636411766154686</v>
      </c>
      <c r="I25" s="8">
        <v>0.48213531653624664</v>
      </c>
      <c r="J25" s="8">
        <v>0.34150056580220645</v>
      </c>
      <c r="K25" s="54">
        <v>0</v>
      </c>
      <c r="L25" s="57">
        <v>4.3527330294534519</v>
      </c>
      <c r="M25" s="54">
        <v>0</v>
      </c>
      <c r="N25" s="54">
        <v>0</v>
      </c>
      <c r="O25" s="8">
        <v>0.1452714721140016</v>
      </c>
      <c r="P25" s="8">
        <v>0.35672402631854438</v>
      </c>
      <c r="Q25" s="8">
        <v>0.49800450156745396</v>
      </c>
      <c r="R25" s="54">
        <v>0</v>
      </c>
      <c r="S25" s="57">
        <v>4.3666344227784739</v>
      </c>
      <c r="T25" s="54">
        <v>0</v>
      </c>
      <c r="U25" s="54">
        <v>0</v>
      </c>
      <c r="V25" s="8">
        <v>0.11903557902660754</v>
      </c>
      <c r="W25" s="8">
        <v>0.39529441916831298</v>
      </c>
      <c r="X25" s="8">
        <v>0.48567000180507952</v>
      </c>
      <c r="Y25" s="54">
        <v>0</v>
      </c>
      <c r="Z25" s="57">
        <v>4.1979686923147268</v>
      </c>
      <c r="AA25" s="54">
        <v>0</v>
      </c>
      <c r="AB25" s="54">
        <v>0</v>
      </c>
      <c r="AC25" s="8">
        <v>0.20610278490757283</v>
      </c>
      <c r="AD25" s="8">
        <v>0.38982573787012753</v>
      </c>
      <c r="AE25" s="8">
        <v>0.40407147722229952</v>
      </c>
      <c r="AF25" s="54">
        <v>0</v>
      </c>
      <c r="AG25" s="57">
        <v>4.2480071867376967</v>
      </c>
      <c r="AH25" s="54">
        <v>0</v>
      </c>
      <c r="AI25" s="54">
        <v>0</v>
      </c>
      <c r="AJ25" s="8">
        <v>0.13935921679873745</v>
      </c>
      <c r="AK25" s="8">
        <v>0.47327437966483077</v>
      </c>
      <c r="AL25" s="8">
        <v>0.38736640353643176</v>
      </c>
      <c r="AM25" s="54">
        <v>0</v>
      </c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51</v>
      </c>
      <c r="D26" s="53">
        <v>61703.931658887079</v>
      </c>
      <c r="E26" s="57">
        <v>3.9343916017086262</v>
      </c>
      <c r="F26" s="54">
        <v>0</v>
      </c>
      <c r="G26" s="8">
        <v>3.2221525778713601E-2</v>
      </c>
      <c r="H26" s="8">
        <v>0.31675279856222799</v>
      </c>
      <c r="I26" s="8">
        <v>0.33543822383077726</v>
      </c>
      <c r="J26" s="8">
        <v>0.31558745182828102</v>
      </c>
      <c r="K26" s="54">
        <v>0</v>
      </c>
      <c r="L26" s="57">
        <v>4.4508416245170528</v>
      </c>
      <c r="M26" s="54">
        <v>0</v>
      </c>
      <c r="N26" s="8">
        <v>3.4087980330083589E-2</v>
      </c>
      <c r="O26" s="8">
        <v>6.2637756554802027E-2</v>
      </c>
      <c r="P26" s="8">
        <v>0.32161892138309284</v>
      </c>
      <c r="Q26" s="8">
        <v>0.58165534173202149</v>
      </c>
      <c r="R26" s="54">
        <v>0</v>
      </c>
      <c r="S26" s="57">
        <v>4.4113682811702937</v>
      </c>
      <c r="T26" s="54">
        <v>0</v>
      </c>
      <c r="U26" s="54">
        <v>0</v>
      </c>
      <c r="V26" s="8">
        <v>9.1561736159874646E-2</v>
      </c>
      <c r="W26" s="8">
        <v>0.40550824650995698</v>
      </c>
      <c r="X26" s="8">
        <v>0.50293001733016829</v>
      </c>
      <c r="Y26" s="54">
        <v>0</v>
      </c>
      <c r="Z26" s="57">
        <v>4.3063459387139948</v>
      </c>
      <c r="AA26" s="54">
        <v>0</v>
      </c>
      <c r="AB26" s="8">
        <v>5.091226411638379E-2</v>
      </c>
      <c r="AC26" s="8">
        <v>6.0884336598463665E-2</v>
      </c>
      <c r="AD26" s="8">
        <v>0.41914859573992624</v>
      </c>
      <c r="AE26" s="8">
        <v>0.46905480354522633</v>
      </c>
      <c r="AF26" s="54">
        <v>0</v>
      </c>
      <c r="AG26" s="57">
        <v>4.1916065844834574</v>
      </c>
      <c r="AH26" s="54">
        <v>0</v>
      </c>
      <c r="AI26" s="8">
        <v>1.9594596332224004E-2</v>
      </c>
      <c r="AJ26" s="8">
        <v>8.7038003657612495E-2</v>
      </c>
      <c r="AK26" s="8">
        <v>0.57553361920464619</v>
      </c>
      <c r="AL26" s="8">
        <v>0.31783378080551722</v>
      </c>
      <c r="AM26" s="54">
        <v>0</v>
      </c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42</v>
      </c>
      <c r="D27" s="53">
        <v>60639.800284374571</v>
      </c>
      <c r="E27" s="57">
        <v>4.1040217731838311</v>
      </c>
      <c r="F27" s="54">
        <v>0</v>
      </c>
      <c r="G27" s="54">
        <v>0</v>
      </c>
      <c r="H27" s="8">
        <v>0.2497869400575706</v>
      </c>
      <c r="I27" s="8">
        <v>0.36789046797327479</v>
      </c>
      <c r="J27" s="8">
        <v>0.35049829325926529</v>
      </c>
      <c r="K27" s="8">
        <v>3.1824298709889655E-2</v>
      </c>
      <c r="L27" s="57">
        <v>4.2459872029157602</v>
      </c>
      <c r="M27" s="54">
        <v>0</v>
      </c>
      <c r="N27" s="54">
        <v>0</v>
      </c>
      <c r="O27" s="8">
        <v>0.15715711778066818</v>
      </c>
      <c r="P27" s="8">
        <v>0.415702633037415</v>
      </c>
      <c r="Q27" s="8">
        <v>0.3953159504720275</v>
      </c>
      <c r="R27" s="8">
        <v>3.1824298709889655E-2</v>
      </c>
      <c r="S27" s="57">
        <v>4.256420733428949</v>
      </c>
      <c r="T27" s="54">
        <v>0</v>
      </c>
      <c r="U27" s="8">
        <v>2.3154083226145289E-2</v>
      </c>
      <c r="V27" s="8">
        <v>0.17098177272564608</v>
      </c>
      <c r="W27" s="8">
        <v>0.30848958274748495</v>
      </c>
      <c r="X27" s="8">
        <v>0.46555026259083443</v>
      </c>
      <c r="Y27" s="8">
        <v>3.1824298709889655E-2</v>
      </c>
      <c r="Z27" s="57">
        <v>4.3052485986434261</v>
      </c>
      <c r="AA27" s="54">
        <v>0</v>
      </c>
      <c r="AB27" s="8">
        <v>2.1673727513788509E-2</v>
      </c>
      <c r="AC27" s="8">
        <v>0.17246212843800288</v>
      </c>
      <c r="AD27" s="8">
        <v>0.26269598581331649</v>
      </c>
      <c r="AE27" s="8">
        <v>0.51134385952500272</v>
      </c>
      <c r="AF27" s="8">
        <v>3.1824298709889655E-2</v>
      </c>
      <c r="AG27" s="57">
        <v>4.2816004795700398</v>
      </c>
      <c r="AH27" s="54">
        <v>0</v>
      </c>
      <c r="AI27" s="54">
        <v>0</v>
      </c>
      <c r="AJ27" s="8">
        <v>0.15715711778066818</v>
      </c>
      <c r="AK27" s="8">
        <v>0.38122272393741935</v>
      </c>
      <c r="AL27" s="8">
        <v>0.42979585957202315</v>
      </c>
      <c r="AM27" s="8">
        <v>3.1824298709889655E-2</v>
      </c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20</v>
      </c>
      <c r="D28" s="53">
        <v>20071.224595309191</v>
      </c>
      <c r="E28" s="57">
        <v>3.7630778967707004</v>
      </c>
      <c r="F28" s="54">
        <v>0</v>
      </c>
      <c r="G28" s="8">
        <v>4.4556263692995583E-2</v>
      </c>
      <c r="H28" s="8">
        <v>0.32114180331189723</v>
      </c>
      <c r="I28" s="8">
        <v>0.40456371106162786</v>
      </c>
      <c r="J28" s="8">
        <v>0.18413632483937101</v>
      </c>
      <c r="K28" s="8">
        <v>4.5601897094108397E-2</v>
      </c>
      <c r="L28" s="57">
        <v>3.8065079491730205</v>
      </c>
      <c r="M28" s="54">
        <v>0</v>
      </c>
      <c r="N28" s="8">
        <v>4.4556263692995583E-2</v>
      </c>
      <c r="O28" s="8">
        <v>0.28201915578726078</v>
      </c>
      <c r="P28" s="8">
        <v>0.44135944648902314</v>
      </c>
      <c r="Q28" s="8">
        <v>0.1864632369366121</v>
      </c>
      <c r="R28" s="8">
        <v>4.5601897094108397E-2</v>
      </c>
      <c r="S28" s="57">
        <v>3.8598672279197244</v>
      </c>
      <c r="T28" s="54">
        <v>0</v>
      </c>
      <c r="U28" s="8">
        <v>4.6490346946511843E-2</v>
      </c>
      <c r="V28" s="8">
        <v>0.28008507253374454</v>
      </c>
      <c r="W28" s="8">
        <v>0.38849936882722619</v>
      </c>
      <c r="X28" s="8">
        <v>0.23932331459840905</v>
      </c>
      <c r="Y28" s="8">
        <v>4.5601897094108397E-2</v>
      </c>
      <c r="Z28" s="57">
        <v>3.9210351004870367</v>
      </c>
      <c r="AA28" s="54">
        <v>0</v>
      </c>
      <c r="AB28" s="54">
        <v>0</v>
      </c>
      <c r="AC28" s="8">
        <v>0.32657541948025637</v>
      </c>
      <c r="AD28" s="8">
        <v>0.37661121423670585</v>
      </c>
      <c r="AE28" s="8">
        <v>0.25121146918892945</v>
      </c>
      <c r="AF28" s="8">
        <v>4.5601897094108397E-2</v>
      </c>
      <c r="AG28" s="57">
        <v>3.8574291341199185</v>
      </c>
      <c r="AH28" s="54">
        <v>0</v>
      </c>
      <c r="AI28" s="54">
        <v>0</v>
      </c>
      <c r="AJ28" s="8">
        <v>0.32657541948025637</v>
      </c>
      <c r="AK28" s="8">
        <v>0.43731662787097908</v>
      </c>
      <c r="AL28" s="8">
        <v>0.19050605555465613</v>
      </c>
      <c r="AM28" s="8">
        <v>4.5601897094108397E-2</v>
      </c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56</v>
      </c>
      <c r="D29" s="53">
        <v>54436.365015061216</v>
      </c>
      <c r="E29" s="57">
        <v>3.8766446794333094</v>
      </c>
      <c r="F29" s="54">
        <v>0</v>
      </c>
      <c r="G29" s="54">
        <v>0</v>
      </c>
      <c r="H29" s="8">
        <v>0.40188727648029704</v>
      </c>
      <c r="I29" s="8">
        <v>0.2986447395091914</v>
      </c>
      <c r="J29" s="8">
        <v>0.28083093506116913</v>
      </c>
      <c r="K29" s="8">
        <v>1.8637048949342302E-2</v>
      </c>
      <c r="L29" s="57">
        <v>4.3233581336245868</v>
      </c>
      <c r="M29" s="54">
        <v>0</v>
      </c>
      <c r="N29" s="54">
        <v>0</v>
      </c>
      <c r="O29" s="8">
        <v>0.15206517425109764</v>
      </c>
      <c r="P29" s="8">
        <v>0.3599009102884041</v>
      </c>
      <c r="Q29" s="8">
        <v>0.46939686651115603</v>
      </c>
      <c r="R29" s="8">
        <v>1.8637048949342302E-2</v>
      </c>
      <c r="S29" s="57">
        <v>4.186416530660539</v>
      </c>
      <c r="T29" s="54">
        <v>0</v>
      </c>
      <c r="U29" s="54">
        <v>0</v>
      </c>
      <c r="V29" s="8">
        <v>0.19550678630612095</v>
      </c>
      <c r="W29" s="8">
        <v>0.40740710178476491</v>
      </c>
      <c r="X29" s="8">
        <v>0.37844906295977165</v>
      </c>
      <c r="Y29" s="8">
        <v>1.8637048949342302E-2</v>
      </c>
      <c r="Z29" s="57">
        <v>4.1704859188745873</v>
      </c>
      <c r="AA29" s="54">
        <v>0</v>
      </c>
      <c r="AB29" s="8">
        <v>1.3070357210233636E-2</v>
      </c>
      <c r="AC29" s="8">
        <v>0.23974588352796014</v>
      </c>
      <c r="AD29" s="8">
        <v>0.29535154790468909</v>
      </c>
      <c r="AE29" s="8">
        <v>0.43319516240777473</v>
      </c>
      <c r="AF29" s="8">
        <v>1.8637048949342302E-2</v>
      </c>
      <c r="AG29" s="57">
        <v>4.0886252183489544</v>
      </c>
      <c r="AH29" s="54">
        <v>0</v>
      </c>
      <c r="AI29" s="54">
        <v>0</v>
      </c>
      <c r="AJ29" s="8">
        <v>0.21397357959040295</v>
      </c>
      <c r="AK29" s="8">
        <v>0.46644228605341126</v>
      </c>
      <c r="AL29" s="8">
        <v>0.30094708540684323</v>
      </c>
      <c r="AM29" s="8">
        <v>1.8637048949342302E-2</v>
      </c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63</v>
      </c>
      <c r="D30" s="53">
        <v>81731.978813808819</v>
      </c>
      <c r="E30" s="57">
        <v>4.2369461757506155</v>
      </c>
      <c r="F30" s="54">
        <v>0</v>
      </c>
      <c r="G30" s="8">
        <v>1.3383941815196343E-2</v>
      </c>
      <c r="H30" s="8">
        <v>0.16708796980335602</v>
      </c>
      <c r="I30" s="8">
        <v>0.38872605919708214</v>
      </c>
      <c r="J30" s="8">
        <v>0.43080202918436522</v>
      </c>
      <c r="K30" s="54">
        <v>0</v>
      </c>
      <c r="L30" s="57">
        <v>4.3673881671839734</v>
      </c>
      <c r="M30" s="54">
        <v>0</v>
      </c>
      <c r="N30" s="8">
        <v>1.4793030225309499E-2</v>
      </c>
      <c r="O30" s="8">
        <v>0.11988937146091289</v>
      </c>
      <c r="P30" s="8">
        <v>0.34845399921827247</v>
      </c>
      <c r="Q30" s="8">
        <v>0.51686359909550472</v>
      </c>
      <c r="R30" s="54">
        <v>0</v>
      </c>
      <c r="S30" s="57">
        <v>4.3449273838266018</v>
      </c>
      <c r="T30" s="54">
        <v>0</v>
      </c>
      <c r="U30" s="8">
        <v>1.7178820370907483E-2</v>
      </c>
      <c r="V30" s="8">
        <v>0.15313538161098117</v>
      </c>
      <c r="W30" s="8">
        <v>0.29726539183871176</v>
      </c>
      <c r="X30" s="8">
        <v>0.53242040617939923</v>
      </c>
      <c r="Y30" s="54">
        <v>0</v>
      </c>
      <c r="Z30" s="57">
        <v>4.2812011770096392</v>
      </c>
      <c r="AA30" s="54">
        <v>0</v>
      </c>
      <c r="AB30" s="8">
        <v>4.5811623453371281E-2</v>
      </c>
      <c r="AC30" s="8">
        <v>0.15479054516677473</v>
      </c>
      <c r="AD30" s="8">
        <v>0.27178286229669674</v>
      </c>
      <c r="AE30" s="8">
        <v>0.52761496908315686</v>
      </c>
      <c r="AF30" s="54">
        <v>0</v>
      </c>
      <c r="AG30" s="57">
        <v>4.3266337891567499</v>
      </c>
      <c r="AH30" s="54">
        <v>0</v>
      </c>
      <c r="AI30" s="8">
        <v>1.4793030225309499E-2</v>
      </c>
      <c r="AJ30" s="8">
        <v>0.15479054516677473</v>
      </c>
      <c r="AK30" s="8">
        <v>0.31940602983377325</v>
      </c>
      <c r="AL30" s="8">
        <v>0.51101039477414212</v>
      </c>
      <c r="AM30" s="54">
        <v>0</v>
      </c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</v>
      </c>
      <c r="D31" s="53">
        <v>83052.756850996084</v>
      </c>
      <c r="E31" s="57">
        <v>4.2068212194619612</v>
      </c>
      <c r="F31" s="54">
        <v>0</v>
      </c>
      <c r="G31" s="54">
        <v>0</v>
      </c>
      <c r="H31" s="8">
        <v>0.21236789467198441</v>
      </c>
      <c r="I31" s="8">
        <v>0.36844299119406948</v>
      </c>
      <c r="J31" s="8">
        <v>0.41918911413394611</v>
      </c>
      <c r="K31" s="54">
        <v>0</v>
      </c>
      <c r="L31" s="57">
        <v>4.4565820532268372</v>
      </c>
      <c r="M31" s="54">
        <v>0</v>
      </c>
      <c r="N31" s="54">
        <v>0</v>
      </c>
      <c r="O31" s="8">
        <v>0.1162151776761787</v>
      </c>
      <c r="P31" s="8">
        <v>0.31098759142080606</v>
      </c>
      <c r="Q31" s="8">
        <v>0.57279723090301538</v>
      </c>
      <c r="R31" s="54">
        <v>0</v>
      </c>
      <c r="S31" s="57">
        <v>4.5242910384902455</v>
      </c>
      <c r="T31" s="54">
        <v>0</v>
      </c>
      <c r="U31" s="54">
        <v>0</v>
      </c>
      <c r="V31" s="8">
        <v>8.0520441108315965E-2</v>
      </c>
      <c r="W31" s="8">
        <v>0.31466807929312224</v>
      </c>
      <c r="X31" s="8">
        <v>0.60481147959856185</v>
      </c>
      <c r="Y31" s="54">
        <v>0</v>
      </c>
      <c r="Z31" s="57">
        <v>4.3581901837365793</v>
      </c>
      <c r="AA31" s="54">
        <v>0</v>
      </c>
      <c r="AB31" s="54">
        <v>0</v>
      </c>
      <c r="AC31" s="8">
        <v>0.1162151776761787</v>
      </c>
      <c r="AD31" s="8">
        <v>0.40937946091106325</v>
      </c>
      <c r="AE31" s="8">
        <v>0.47440536141275813</v>
      </c>
      <c r="AF31" s="54">
        <v>0</v>
      </c>
      <c r="AG31" s="57">
        <v>4.3973211643811938</v>
      </c>
      <c r="AH31" s="54">
        <v>0</v>
      </c>
      <c r="AI31" s="54">
        <v>0</v>
      </c>
      <c r="AJ31" s="8">
        <v>8.0520441108315965E-2</v>
      </c>
      <c r="AK31" s="8">
        <v>0.44163795340217349</v>
      </c>
      <c r="AL31" s="8">
        <v>0.47784160548951055</v>
      </c>
      <c r="AM31" s="54">
        <v>0</v>
      </c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126</v>
      </c>
      <c r="D32" s="53">
        <v>179788.26213689914</v>
      </c>
      <c r="E32" s="57">
        <v>4.1793344463227751</v>
      </c>
      <c r="F32" s="54">
        <v>0</v>
      </c>
      <c r="G32" s="8">
        <v>6.0843574318101713E-3</v>
      </c>
      <c r="H32" s="8">
        <v>0.21731389159174236</v>
      </c>
      <c r="I32" s="8">
        <v>0.36315373708926857</v>
      </c>
      <c r="J32" s="8">
        <v>0.40780508043117009</v>
      </c>
      <c r="K32" s="8">
        <v>5.6429334560086468E-3</v>
      </c>
      <c r="L32" s="57">
        <v>4.4074954111185765</v>
      </c>
      <c r="M32" s="54">
        <v>0</v>
      </c>
      <c r="N32" s="54">
        <v>0</v>
      </c>
      <c r="O32" s="8">
        <v>0.12525810353565819</v>
      </c>
      <c r="P32" s="8">
        <v>0.33864491784267436</v>
      </c>
      <c r="Q32" s="8">
        <v>0.53045404516565864</v>
      </c>
      <c r="R32" s="8">
        <v>5.6429334560086468E-3</v>
      </c>
      <c r="S32" s="57">
        <v>4.3929777439521116</v>
      </c>
      <c r="T32" s="54">
        <v>0</v>
      </c>
      <c r="U32" s="8">
        <v>7.8095141802534459E-3</v>
      </c>
      <c r="V32" s="8">
        <v>0.12593149636032047</v>
      </c>
      <c r="W32" s="8">
        <v>0.32830533458929517</v>
      </c>
      <c r="X32" s="8">
        <v>0.53231072141412206</v>
      </c>
      <c r="Y32" s="8">
        <v>5.6429334560086468E-3</v>
      </c>
      <c r="Z32" s="57">
        <v>4.3189015563738566</v>
      </c>
      <c r="AA32" s="54">
        <v>0</v>
      </c>
      <c r="AB32" s="8">
        <v>1.1267661301965708E-2</v>
      </c>
      <c r="AC32" s="8">
        <v>0.15771154107169469</v>
      </c>
      <c r="AD32" s="8">
        <v>0.32802898438248584</v>
      </c>
      <c r="AE32" s="8">
        <v>0.49734887978784509</v>
      </c>
      <c r="AF32" s="8">
        <v>5.6429334560086468E-3</v>
      </c>
      <c r="AG32" s="57">
        <v>4.3408791059918368</v>
      </c>
      <c r="AH32" s="54">
        <v>0</v>
      </c>
      <c r="AI32" s="54">
        <v>0</v>
      </c>
      <c r="AJ32" s="8">
        <v>0.13341909411467692</v>
      </c>
      <c r="AK32" s="8">
        <v>0.38856333043445285</v>
      </c>
      <c r="AL32" s="8">
        <v>0.47237464199486145</v>
      </c>
      <c r="AM32" s="8">
        <v>5.6429334560086468E-3</v>
      </c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41</v>
      </c>
      <c r="D33" s="53">
        <v>59504.063138276222</v>
      </c>
      <c r="E33" s="57">
        <v>3.8865743882555166</v>
      </c>
      <c r="F33" s="54">
        <v>0</v>
      </c>
      <c r="G33" s="8">
        <v>1.5029205209596415E-2</v>
      </c>
      <c r="H33" s="8">
        <v>0.34529867835300609</v>
      </c>
      <c r="I33" s="8">
        <v>0.36061403107350271</v>
      </c>
      <c r="J33" s="8">
        <v>0.26367617914984176</v>
      </c>
      <c r="K33" s="8">
        <v>1.5381906214052565E-2</v>
      </c>
      <c r="L33" s="57">
        <v>4.147914811627686</v>
      </c>
      <c r="M33" s="54">
        <v>0</v>
      </c>
      <c r="N33" s="8">
        <v>3.5348214857011478E-2</v>
      </c>
      <c r="O33" s="8">
        <v>0.18266307010461932</v>
      </c>
      <c r="P33" s="8">
        <v>0.36760770913811364</v>
      </c>
      <c r="Q33" s="8">
        <v>0.39899909968620262</v>
      </c>
      <c r="R33" s="8">
        <v>1.5381906214052565E-2</v>
      </c>
      <c r="S33" s="57">
        <v>4.1494425257850684</v>
      </c>
      <c r="T33" s="54">
        <v>0</v>
      </c>
      <c r="U33" s="8">
        <v>1.5681587875921939E-2</v>
      </c>
      <c r="V33" s="8">
        <v>0.21556219871151655</v>
      </c>
      <c r="W33" s="8">
        <v>0.35930511786609659</v>
      </c>
      <c r="X33" s="8">
        <v>0.39406918933241203</v>
      </c>
      <c r="Y33" s="8">
        <v>1.5381906214052565E-2</v>
      </c>
      <c r="Z33" s="57">
        <v>4.0565912782420472</v>
      </c>
      <c r="AA33" s="54">
        <v>0</v>
      </c>
      <c r="AB33" s="8">
        <v>4.0837280708314203E-2</v>
      </c>
      <c r="AC33" s="8">
        <v>0.22778793358456581</v>
      </c>
      <c r="AD33" s="8">
        <v>0.35080958798427875</v>
      </c>
      <c r="AE33" s="8">
        <v>0.36518329150878825</v>
      </c>
      <c r="AF33" s="8">
        <v>1.5381906214052565E-2</v>
      </c>
      <c r="AG33" s="57">
        <v>4.012942032222802</v>
      </c>
      <c r="AH33" s="54">
        <v>0</v>
      </c>
      <c r="AI33" s="8">
        <v>2.0319009647415062E-2</v>
      </c>
      <c r="AJ33" s="8">
        <v>0.22778793358456581</v>
      </c>
      <c r="AK33" s="8">
        <v>0.45534223857763784</v>
      </c>
      <c r="AL33" s="8">
        <v>0.28116891197632821</v>
      </c>
      <c r="AM33" s="8">
        <v>1.5381906214052565E-2</v>
      </c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33</v>
      </c>
      <c r="D34" s="53">
        <v>46327.772850930916</v>
      </c>
      <c r="E34" s="57">
        <v>3.9144820273315655</v>
      </c>
      <c r="F34" s="54">
        <v>0</v>
      </c>
      <c r="G34" s="54">
        <v>0</v>
      </c>
      <c r="H34" s="8">
        <v>0.35919868352179324</v>
      </c>
      <c r="I34" s="8">
        <v>0.36712060562484772</v>
      </c>
      <c r="J34" s="8">
        <v>0.27368071085335877</v>
      </c>
      <c r="K34" s="54">
        <v>0</v>
      </c>
      <c r="L34" s="57">
        <v>4.1521001437906664</v>
      </c>
      <c r="M34" s="54">
        <v>0</v>
      </c>
      <c r="N34" s="54">
        <v>0</v>
      </c>
      <c r="O34" s="8">
        <v>0.2205252057444605</v>
      </c>
      <c r="P34" s="8">
        <v>0.40684944472041024</v>
      </c>
      <c r="Q34" s="8">
        <v>0.37262534953512877</v>
      </c>
      <c r="R34" s="54">
        <v>0</v>
      </c>
      <c r="S34" s="57">
        <v>4.1889751295490649</v>
      </c>
      <c r="T34" s="54">
        <v>0</v>
      </c>
      <c r="U34" s="8">
        <v>2.0141658829138723E-2</v>
      </c>
      <c r="V34" s="8">
        <v>0.23001445130463949</v>
      </c>
      <c r="W34" s="8">
        <v>0.29057099135423964</v>
      </c>
      <c r="X34" s="8">
        <v>0.45927289851198178</v>
      </c>
      <c r="Y34" s="54">
        <v>0</v>
      </c>
      <c r="Z34" s="57">
        <v>4.1967561072837487</v>
      </c>
      <c r="AA34" s="54">
        <v>0</v>
      </c>
      <c r="AB34" s="54">
        <v>0</v>
      </c>
      <c r="AC34" s="8">
        <v>0.25233935751628161</v>
      </c>
      <c r="AD34" s="8">
        <v>0.29856517768368745</v>
      </c>
      <c r="AE34" s="8">
        <v>0.44909546480003065</v>
      </c>
      <c r="AF34" s="54">
        <v>0</v>
      </c>
      <c r="AG34" s="57">
        <v>4.0441204961349397</v>
      </c>
      <c r="AH34" s="54">
        <v>0</v>
      </c>
      <c r="AI34" s="54">
        <v>0</v>
      </c>
      <c r="AJ34" s="8">
        <v>0.27181539302044377</v>
      </c>
      <c r="AK34" s="8">
        <v>0.41224871782417233</v>
      </c>
      <c r="AL34" s="8">
        <v>0.31593588915538368</v>
      </c>
      <c r="AM34" s="54">
        <v>0</v>
      </c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33</v>
      </c>
      <c r="D35" s="53">
        <v>41926.021585637434</v>
      </c>
      <c r="E35" s="57">
        <v>3.9958452588982998</v>
      </c>
      <c r="F35" s="54">
        <v>0</v>
      </c>
      <c r="G35" s="54">
        <v>0</v>
      </c>
      <c r="H35" s="8">
        <v>0.29924814122411636</v>
      </c>
      <c r="I35" s="8">
        <v>0.40565845865346795</v>
      </c>
      <c r="J35" s="8">
        <v>0.29509340012241581</v>
      </c>
      <c r="K35" s="54">
        <v>0</v>
      </c>
      <c r="L35" s="57">
        <v>4.2621558717267485</v>
      </c>
      <c r="M35" s="54">
        <v>0</v>
      </c>
      <c r="N35" s="54">
        <v>0</v>
      </c>
      <c r="O35" s="8">
        <v>0.11356223652397641</v>
      </c>
      <c r="P35" s="8">
        <v>0.51071965522529694</v>
      </c>
      <c r="Q35" s="8">
        <v>0.37571810825072688</v>
      </c>
      <c r="R35" s="54">
        <v>0</v>
      </c>
      <c r="S35" s="57">
        <v>4.2299196806047146</v>
      </c>
      <c r="T35" s="54">
        <v>0</v>
      </c>
      <c r="U35" s="54">
        <v>0</v>
      </c>
      <c r="V35" s="8">
        <v>0.18159030238520488</v>
      </c>
      <c r="W35" s="8">
        <v>0.4068997146248754</v>
      </c>
      <c r="X35" s="8">
        <v>0.41150998298992009</v>
      </c>
      <c r="Y35" s="54">
        <v>0</v>
      </c>
      <c r="Z35" s="57">
        <v>4.1290885753291127</v>
      </c>
      <c r="AA35" s="54">
        <v>0</v>
      </c>
      <c r="AB35" s="8">
        <v>3.1347846949168319E-2</v>
      </c>
      <c r="AC35" s="8">
        <v>0.20005977080887113</v>
      </c>
      <c r="AD35" s="8">
        <v>0.37674834220564113</v>
      </c>
      <c r="AE35" s="8">
        <v>0.39184404003631956</v>
      </c>
      <c r="AF35" s="54">
        <v>0</v>
      </c>
      <c r="AG35" s="57">
        <v>4.1837570262740806</v>
      </c>
      <c r="AH35" s="54">
        <v>0</v>
      </c>
      <c r="AI35" s="54">
        <v>0</v>
      </c>
      <c r="AJ35" s="8">
        <v>0.15024245543603656</v>
      </c>
      <c r="AK35" s="8">
        <v>0.51575806285384795</v>
      </c>
      <c r="AL35" s="8">
        <v>0.33399948171011579</v>
      </c>
      <c r="AM35" s="54">
        <v>0</v>
      </c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47</v>
      </c>
      <c r="D36" s="53">
        <v>69919.009803396562</v>
      </c>
      <c r="E36" s="57">
        <v>4.147533160528809</v>
      </c>
      <c r="F36" s="54">
        <v>0</v>
      </c>
      <c r="G36" s="8">
        <v>2.8435683374026112E-2</v>
      </c>
      <c r="H36" s="8">
        <v>0.2069601670344986</v>
      </c>
      <c r="I36" s="8">
        <v>0.32971070667708857</v>
      </c>
      <c r="J36" s="8">
        <v>0.40729266419362958</v>
      </c>
      <c r="K36" s="8">
        <v>2.7600778720757006E-2</v>
      </c>
      <c r="L36" s="57">
        <v>4.3669980492571794</v>
      </c>
      <c r="M36" s="54">
        <v>0</v>
      </c>
      <c r="N36" s="8">
        <v>1.2790495434998156E-2</v>
      </c>
      <c r="O36" s="8">
        <v>0.1568121339619088</v>
      </c>
      <c r="P36" s="8">
        <v>0.26353484974174884</v>
      </c>
      <c r="Q36" s="8">
        <v>0.53926174214058697</v>
      </c>
      <c r="R36" s="8">
        <v>2.7600778720757006E-2</v>
      </c>
      <c r="S36" s="57">
        <v>4.3871311259164978</v>
      </c>
      <c r="T36" s="54">
        <v>0</v>
      </c>
      <c r="U36" s="54">
        <v>0</v>
      </c>
      <c r="V36" s="8">
        <v>0.16541453079670645</v>
      </c>
      <c r="W36" s="8">
        <v>0.26512415431167136</v>
      </c>
      <c r="X36" s="8">
        <v>0.54186053617086494</v>
      </c>
      <c r="Y36" s="8">
        <v>2.7600778720757006E-2</v>
      </c>
      <c r="Z36" s="57">
        <v>4.2931404571691658</v>
      </c>
      <c r="AA36" s="54">
        <v>0</v>
      </c>
      <c r="AB36" s="8">
        <v>2.7638023451751606E-2</v>
      </c>
      <c r="AC36" s="8">
        <v>0.15523843222245359</v>
      </c>
      <c r="AD36" s="8">
        <v>0.2939587342023427</v>
      </c>
      <c r="AE36" s="8">
        <v>0.49556403140269489</v>
      </c>
      <c r="AF36" s="8">
        <v>2.7600778720757006E-2</v>
      </c>
      <c r="AG36" s="57">
        <v>4.3240175896330024</v>
      </c>
      <c r="AH36" s="54">
        <v>0</v>
      </c>
      <c r="AI36" s="54">
        <v>0</v>
      </c>
      <c r="AJ36" s="8">
        <v>0.15214070451940823</v>
      </c>
      <c r="AK36" s="8">
        <v>0.35304336040051681</v>
      </c>
      <c r="AL36" s="8">
        <v>0.46721515635931782</v>
      </c>
      <c r="AM36" s="8">
        <v>2.7600778720757006E-2</v>
      </c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54</v>
      </c>
      <c r="D37" s="53">
        <v>81119.521035210404</v>
      </c>
      <c r="E37" s="57">
        <v>4.2406351559204909</v>
      </c>
      <c r="F37" s="54">
        <v>0</v>
      </c>
      <c r="G37" s="54">
        <v>0</v>
      </c>
      <c r="H37" s="8">
        <v>0.19674120442681362</v>
      </c>
      <c r="I37" s="8">
        <v>0.36588243522588226</v>
      </c>
      <c r="J37" s="8">
        <v>0.43737636034730393</v>
      </c>
      <c r="K37" s="54">
        <v>0</v>
      </c>
      <c r="L37" s="57">
        <v>4.4749301724641182</v>
      </c>
      <c r="M37" s="54">
        <v>0</v>
      </c>
      <c r="N37" s="8">
        <v>1.4904718587308081E-2</v>
      </c>
      <c r="O37" s="8">
        <v>9.1806854423091847E-2</v>
      </c>
      <c r="P37" s="8">
        <v>0.29674196292777405</v>
      </c>
      <c r="Q37" s="8">
        <v>0.59654646406182577</v>
      </c>
      <c r="R37" s="54">
        <v>0</v>
      </c>
      <c r="S37" s="57">
        <v>4.4227663672080073</v>
      </c>
      <c r="T37" s="54">
        <v>0</v>
      </c>
      <c r="U37" s="8">
        <v>1.730852160717021E-2</v>
      </c>
      <c r="V37" s="8">
        <v>6.9438220282581467E-2</v>
      </c>
      <c r="W37" s="8">
        <v>0.38643162740531894</v>
      </c>
      <c r="X37" s="8">
        <v>0.52682163070492916</v>
      </c>
      <c r="Y37" s="54">
        <v>0</v>
      </c>
      <c r="Z37" s="57">
        <v>4.3188999242010269</v>
      </c>
      <c r="AA37" s="54">
        <v>0</v>
      </c>
      <c r="AB37" s="8">
        <v>1.4904718587308081E-2</v>
      </c>
      <c r="AC37" s="8">
        <v>0.13531691459890272</v>
      </c>
      <c r="AD37" s="8">
        <v>0.3657520908392432</v>
      </c>
      <c r="AE37" s="8">
        <v>0.48402627597454573</v>
      </c>
      <c r="AF37" s="54">
        <v>0</v>
      </c>
      <c r="AG37" s="57">
        <v>4.3688457142719068</v>
      </c>
      <c r="AH37" s="54">
        <v>0</v>
      </c>
      <c r="AI37" s="8">
        <v>1.4904718587308081E-2</v>
      </c>
      <c r="AJ37" s="8">
        <v>9.8771503097467905E-2</v>
      </c>
      <c r="AK37" s="8">
        <v>0.38889712377123131</v>
      </c>
      <c r="AL37" s="8">
        <v>0.49742665454399237</v>
      </c>
      <c r="AM37" s="54">
        <v>0</v>
      </c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</v>
      </c>
      <c r="D38" s="53">
        <v>18870.248487563764</v>
      </c>
      <c r="E38" s="57">
        <v>3.6619729134203278</v>
      </c>
      <c r="F38" s="54">
        <v>0</v>
      </c>
      <c r="G38" s="54">
        <v>0</v>
      </c>
      <c r="H38" s="8">
        <v>0.54036018470386782</v>
      </c>
      <c r="I38" s="8">
        <v>0.25730671717193604</v>
      </c>
      <c r="J38" s="8">
        <v>0.20233309812419609</v>
      </c>
      <c r="K38" s="54">
        <v>0</v>
      </c>
      <c r="L38" s="57">
        <v>3.7969986680527206</v>
      </c>
      <c r="M38" s="54">
        <v>0</v>
      </c>
      <c r="N38" s="54">
        <v>0</v>
      </c>
      <c r="O38" s="8">
        <v>0.35653529142212537</v>
      </c>
      <c r="P38" s="8">
        <v>0.48993074910302847</v>
      </c>
      <c r="Q38" s="8">
        <v>0.15353395947484613</v>
      </c>
      <c r="R38" s="54">
        <v>0</v>
      </c>
      <c r="S38" s="57">
        <v>3.8771366607699633</v>
      </c>
      <c r="T38" s="54">
        <v>0</v>
      </c>
      <c r="U38" s="8">
        <v>4.9449173692240868E-2</v>
      </c>
      <c r="V38" s="8">
        <v>0.33201702732296817</v>
      </c>
      <c r="W38" s="8">
        <v>0.31048176350737733</v>
      </c>
      <c r="X38" s="8">
        <v>0.30805203547741367</v>
      </c>
      <c r="Y38" s="54">
        <v>0</v>
      </c>
      <c r="Z38" s="57">
        <v>3.9379797307142255</v>
      </c>
      <c r="AA38" s="54">
        <v>0</v>
      </c>
      <c r="AB38" s="54">
        <v>0</v>
      </c>
      <c r="AC38" s="8">
        <v>0.43464124735065029</v>
      </c>
      <c r="AD38" s="8">
        <v>0.19273777458447414</v>
      </c>
      <c r="AE38" s="8">
        <v>0.3726209780648756</v>
      </c>
      <c r="AF38" s="54">
        <v>0</v>
      </c>
      <c r="AG38" s="57">
        <v>3.719876828651917</v>
      </c>
      <c r="AH38" s="54">
        <v>0</v>
      </c>
      <c r="AI38" s="54">
        <v>0</v>
      </c>
      <c r="AJ38" s="8">
        <v>0.48245626947227893</v>
      </c>
      <c r="AK38" s="8">
        <v>0.31521063240352504</v>
      </c>
      <c r="AL38" s="8">
        <v>0.20233309812419609</v>
      </c>
      <c r="AM38" s="54">
        <v>0</v>
      </c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11</v>
      </c>
      <c r="D39" s="53">
        <v>13156.503758716464</v>
      </c>
      <c r="E39" s="57">
        <v>4.2767561647510082</v>
      </c>
      <c r="F39" s="54">
        <v>0</v>
      </c>
      <c r="G39" s="54">
        <v>0</v>
      </c>
      <c r="H39" s="8">
        <v>0.16441859916818863</v>
      </c>
      <c r="I39" s="8">
        <v>0.39440663691261463</v>
      </c>
      <c r="J39" s="8">
        <v>0.44117476391919674</v>
      </c>
      <c r="K39" s="54">
        <v>0</v>
      </c>
      <c r="L39" s="57">
        <v>4.3810595678919437</v>
      </c>
      <c r="M39" s="54">
        <v>0</v>
      </c>
      <c r="N39" s="54">
        <v>0</v>
      </c>
      <c r="O39" s="8">
        <v>0.16441859916818863</v>
      </c>
      <c r="P39" s="8">
        <v>0.29010323377167846</v>
      </c>
      <c r="Q39" s="8">
        <v>0.54547816706013286</v>
      </c>
      <c r="R39" s="54">
        <v>0</v>
      </c>
      <c r="S39" s="57">
        <v>4.2329853975516567</v>
      </c>
      <c r="T39" s="54">
        <v>0</v>
      </c>
      <c r="U39" s="54">
        <v>0</v>
      </c>
      <c r="V39" s="8">
        <v>0.23299923163870409</v>
      </c>
      <c r="W39" s="8">
        <v>0.30101613917093528</v>
      </c>
      <c r="X39" s="8">
        <v>0.4659846291903606</v>
      </c>
      <c r="Y39" s="54">
        <v>0</v>
      </c>
      <c r="Z39" s="57">
        <v>4.3015660300221716</v>
      </c>
      <c r="AA39" s="54">
        <v>0</v>
      </c>
      <c r="AB39" s="54">
        <v>0</v>
      </c>
      <c r="AC39" s="8">
        <v>0.16441859916818863</v>
      </c>
      <c r="AD39" s="8">
        <v>0.36959677164145077</v>
      </c>
      <c r="AE39" s="8">
        <v>0.4659846291903606</v>
      </c>
      <c r="AF39" s="54">
        <v>0</v>
      </c>
      <c r="AG39" s="57">
        <v>4.3015660300221716</v>
      </c>
      <c r="AH39" s="54">
        <v>0</v>
      </c>
      <c r="AI39" s="54">
        <v>0</v>
      </c>
      <c r="AJ39" s="8">
        <v>0.16441859916818863</v>
      </c>
      <c r="AK39" s="8">
        <v>0.36959677164145077</v>
      </c>
      <c r="AL39" s="8">
        <v>0.4659846291903606</v>
      </c>
      <c r="AM39" s="54">
        <v>0</v>
      </c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8</v>
      </c>
      <c r="D40" s="53">
        <v>14301.020604650676</v>
      </c>
      <c r="E40" s="57">
        <v>3.9143875357702695</v>
      </c>
      <c r="F40" s="54">
        <v>0</v>
      </c>
      <c r="G40" s="54">
        <v>0</v>
      </c>
      <c r="H40" s="8">
        <v>0.29934717673589528</v>
      </c>
      <c r="I40" s="8">
        <v>0.48691811075794006</v>
      </c>
      <c r="J40" s="8">
        <v>0.21373471250616458</v>
      </c>
      <c r="K40" s="54">
        <v>0</v>
      </c>
      <c r="L40" s="57">
        <v>4.4100221245823157</v>
      </c>
      <c r="M40" s="54">
        <v>0</v>
      </c>
      <c r="N40" s="54">
        <v>0</v>
      </c>
      <c r="O40" s="8">
        <v>9.2675775708100872E-2</v>
      </c>
      <c r="P40" s="8">
        <v>0.40462632400148185</v>
      </c>
      <c r="Q40" s="8">
        <v>0.50269790029041705</v>
      </c>
      <c r="R40" s="54">
        <v>0</v>
      </c>
      <c r="S40" s="57">
        <v>4.5599590113371589</v>
      </c>
      <c r="T40" s="54">
        <v>0</v>
      </c>
      <c r="U40" s="54">
        <v>0</v>
      </c>
      <c r="V40" s="8">
        <v>9.2675775708100872E-2</v>
      </c>
      <c r="W40" s="8">
        <v>0.25468943724663973</v>
      </c>
      <c r="X40" s="8">
        <v>0.65263478704525935</v>
      </c>
      <c r="Y40" s="54">
        <v>0</v>
      </c>
      <c r="Z40" s="57">
        <v>4.4417905340560511</v>
      </c>
      <c r="AA40" s="54">
        <v>0</v>
      </c>
      <c r="AB40" s="54">
        <v>0</v>
      </c>
      <c r="AC40" s="8">
        <v>9.2675775708100872E-2</v>
      </c>
      <c r="AD40" s="8">
        <v>0.37285791452774786</v>
      </c>
      <c r="AE40" s="8">
        <v>0.5344663097641511</v>
      </c>
      <c r="AF40" s="54">
        <v>0</v>
      </c>
      <c r="AG40" s="57">
        <v>4.235119133028256</v>
      </c>
      <c r="AH40" s="54">
        <v>0</v>
      </c>
      <c r="AI40" s="54">
        <v>0</v>
      </c>
      <c r="AJ40" s="8">
        <v>9.2675775708100872E-2</v>
      </c>
      <c r="AK40" s="8">
        <v>0.57952931555554232</v>
      </c>
      <c r="AL40" s="8">
        <v>0.32779490873635675</v>
      </c>
      <c r="AM40" s="54">
        <v>0</v>
      </c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12</v>
      </c>
      <c r="D41" s="53">
        <v>15516.454119019118</v>
      </c>
      <c r="E41" s="57">
        <v>4.2708134969463609</v>
      </c>
      <c r="F41" s="54">
        <v>0</v>
      </c>
      <c r="G41" s="54">
        <v>0</v>
      </c>
      <c r="H41" s="8">
        <v>0.19337593627017602</v>
      </c>
      <c r="I41" s="8">
        <v>0.3424346305132871</v>
      </c>
      <c r="J41" s="8">
        <v>0.464189433216537</v>
      </c>
      <c r="K41" s="54">
        <v>0</v>
      </c>
      <c r="L41" s="57">
        <v>4.4707901525328637</v>
      </c>
      <c r="M41" s="54">
        <v>0</v>
      </c>
      <c r="N41" s="54">
        <v>0</v>
      </c>
      <c r="O41" s="8">
        <v>0.12442504454505972</v>
      </c>
      <c r="P41" s="8">
        <v>0.2803597583770171</v>
      </c>
      <c r="Q41" s="8">
        <v>0.59521519707792336</v>
      </c>
      <c r="R41" s="54">
        <v>0</v>
      </c>
      <c r="S41" s="57">
        <v>4.5639117139878218</v>
      </c>
      <c r="T41" s="54">
        <v>0</v>
      </c>
      <c r="U41" s="54">
        <v>0</v>
      </c>
      <c r="V41" s="8">
        <v>0.12442504454505972</v>
      </c>
      <c r="W41" s="8">
        <v>0.18723819692205912</v>
      </c>
      <c r="X41" s="8">
        <v>0.68833675853288112</v>
      </c>
      <c r="Y41" s="54">
        <v>0</v>
      </c>
      <c r="Z41" s="57">
        <v>4.3494928828840536</v>
      </c>
      <c r="AA41" s="54">
        <v>0</v>
      </c>
      <c r="AB41" s="54">
        <v>0</v>
      </c>
      <c r="AC41" s="8">
        <v>0.12442504454505972</v>
      </c>
      <c r="AD41" s="8">
        <v>0.40165702802582665</v>
      </c>
      <c r="AE41" s="8">
        <v>0.47391792742911371</v>
      </c>
      <c r="AF41" s="54">
        <v>0</v>
      </c>
      <c r="AG41" s="57">
        <v>4.2796270539479773</v>
      </c>
      <c r="AH41" s="54">
        <v>0</v>
      </c>
      <c r="AI41" s="54">
        <v>0</v>
      </c>
      <c r="AJ41" s="8">
        <v>0.12442504454505972</v>
      </c>
      <c r="AK41" s="8">
        <v>0.47152285696190355</v>
      </c>
      <c r="AL41" s="8">
        <v>0.40405209849303675</v>
      </c>
      <c r="AM41" s="54">
        <v>0</v>
      </c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21</v>
      </c>
      <c r="D42" s="53">
        <v>26409.567466618326</v>
      </c>
      <c r="E42" s="57">
        <v>3.8342927436875462</v>
      </c>
      <c r="F42" s="54">
        <v>0</v>
      </c>
      <c r="G42" s="54">
        <v>0</v>
      </c>
      <c r="H42" s="8">
        <v>0.36145140194482489</v>
      </c>
      <c r="I42" s="8">
        <v>0.44280445242280403</v>
      </c>
      <c r="J42" s="8">
        <v>0.19574414563237108</v>
      </c>
      <c r="K42" s="54">
        <v>0</v>
      </c>
      <c r="L42" s="57">
        <v>4.1395766492584354</v>
      </c>
      <c r="M42" s="54">
        <v>0</v>
      </c>
      <c r="N42" s="54">
        <v>0</v>
      </c>
      <c r="O42" s="8">
        <v>0.10717999408566675</v>
      </c>
      <c r="P42" s="8">
        <v>0.64606336257023189</v>
      </c>
      <c r="Q42" s="8">
        <v>0.24675664334410141</v>
      </c>
      <c r="R42" s="54">
        <v>0</v>
      </c>
      <c r="S42" s="57">
        <v>4.0336888234103521</v>
      </c>
      <c r="T42" s="54">
        <v>0</v>
      </c>
      <c r="U42" s="54">
        <v>0</v>
      </c>
      <c r="V42" s="8">
        <v>0.21517669495296191</v>
      </c>
      <c r="W42" s="8">
        <v>0.53595778668372385</v>
      </c>
      <c r="X42" s="8">
        <v>0.24886551836331411</v>
      </c>
      <c r="Y42" s="54">
        <v>0</v>
      </c>
      <c r="Z42" s="57">
        <v>3.9995940907968226</v>
      </c>
      <c r="AA42" s="54">
        <v>0</v>
      </c>
      <c r="AB42" s="8">
        <v>4.9765696068871691E-2</v>
      </c>
      <c r="AC42" s="8">
        <v>0.24449755879462315</v>
      </c>
      <c r="AD42" s="8">
        <v>0.36211370340731558</v>
      </c>
      <c r="AE42" s="8">
        <v>0.34362304172918956</v>
      </c>
      <c r="AF42" s="54">
        <v>0</v>
      </c>
      <c r="AG42" s="57">
        <v>4.1274303602780762</v>
      </c>
      <c r="AH42" s="54">
        <v>0</v>
      </c>
      <c r="AI42" s="54">
        <v>0</v>
      </c>
      <c r="AJ42" s="8">
        <v>0.16541099888409019</v>
      </c>
      <c r="AK42" s="8">
        <v>0.5417476419537437</v>
      </c>
      <c r="AL42" s="8">
        <v>0.29284135916216597</v>
      </c>
      <c r="AM42" s="54">
        <v>0</v>
      </c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</v>
      </c>
      <c r="D43" s="53">
        <v>32967.380555494441</v>
      </c>
      <c r="E43" s="57">
        <v>3.9962801538554169</v>
      </c>
      <c r="F43" s="54">
        <v>0</v>
      </c>
      <c r="G43" s="8">
        <v>6.0307940488267091E-2</v>
      </c>
      <c r="H43" s="8">
        <v>0.21168495306835031</v>
      </c>
      <c r="I43" s="8">
        <v>0.37155946290154845</v>
      </c>
      <c r="J43" s="8">
        <v>0.32868426340287177</v>
      </c>
      <c r="K43" s="8">
        <v>2.7763380138962332E-2</v>
      </c>
      <c r="L43" s="57">
        <v>4.3588644114068122</v>
      </c>
      <c r="M43" s="54">
        <v>0</v>
      </c>
      <c r="N43" s="8">
        <v>2.7126776851577564E-2</v>
      </c>
      <c r="O43" s="8">
        <v>0.12529031800157966</v>
      </c>
      <c r="P43" s="8">
        <v>0.29137453096856525</v>
      </c>
      <c r="Q43" s="8">
        <v>0.52844499403931533</v>
      </c>
      <c r="R43" s="8">
        <v>2.7763380138962332E-2</v>
      </c>
      <c r="S43" s="57">
        <v>4.3890016336996194</v>
      </c>
      <c r="T43" s="54">
        <v>0</v>
      </c>
      <c r="U43" s="54">
        <v>0</v>
      </c>
      <c r="V43" s="8">
        <v>0.15241709485315721</v>
      </c>
      <c r="W43" s="8">
        <v>0.28920079668618415</v>
      </c>
      <c r="X43" s="8">
        <v>0.53061872832169643</v>
      </c>
      <c r="Y43" s="8">
        <v>2.7763380138962332E-2</v>
      </c>
      <c r="Z43" s="57">
        <v>4.2583415464543242</v>
      </c>
      <c r="AA43" s="54">
        <v>0</v>
      </c>
      <c r="AB43" s="54">
        <v>0</v>
      </c>
      <c r="AC43" s="8">
        <v>0.15241709485315721</v>
      </c>
      <c r="AD43" s="8">
        <v>0.41623331826029769</v>
      </c>
      <c r="AE43" s="8">
        <v>0.40358620674758278</v>
      </c>
      <c r="AF43" s="8">
        <v>2.7763380138962332E-2</v>
      </c>
      <c r="AG43" s="57">
        <v>4.22616887340926</v>
      </c>
      <c r="AH43" s="54">
        <v>0</v>
      </c>
      <c r="AI43" s="54">
        <v>0</v>
      </c>
      <c r="AJ43" s="8">
        <v>0.15241709485315721</v>
      </c>
      <c r="AK43" s="8">
        <v>0.4475127691535265</v>
      </c>
      <c r="AL43" s="8">
        <v>0.37230675585435402</v>
      </c>
      <c r="AM43" s="8">
        <v>2.7763380138962332E-2</v>
      </c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15</v>
      </c>
      <c r="D44" s="53">
        <v>21256.906927653421</v>
      </c>
      <c r="E44" s="57">
        <v>4.1877750544528451</v>
      </c>
      <c r="F44" s="54">
        <v>0</v>
      </c>
      <c r="G44" s="54">
        <v>0</v>
      </c>
      <c r="H44" s="8">
        <v>0.35243846000827533</v>
      </c>
      <c r="I44" s="8">
        <v>0.10734802553060446</v>
      </c>
      <c r="J44" s="8">
        <v>0.54021351446112043</v>
      </c>
      <c r="K44" s="54">
        <v>0</v>
      </c>
      <c r="L44" s="57">
        <v>4.2634690263091235</v>
      </c>
      <c r="M44" s="54">
        <v>0</v>
      </c>
      <c r="N44" s="54">
        <v>0</v>
      </c>
      <c r="O44" s="8">
        <v>0.32147929901350047</v>
      </c>
      <c r="P44" s="8">
        <v>9.3572375663874913E-2</v>
      </c>
      <c r="Q44" s="8">
        <v>0.58494832532262475</v>
      </c>
      <c r="R44" s="54">
        <v>0</v>
      </c>
      <c r="S44" s="57">
        <v>4.2824214773135152</v>
      </c>
      <c r="T44" s="54">
        <v>0</v>
      </c>
      <c r="U44" s="54">
        <v>0</v>
      </c>
      <c r="V44" s="8">
        <v>0.30770364914677095</v>
      </c>
      <c r="W44" s="8">
        <v>0.10217122439294327</v>
      </c>
      <c r="X44" s="8">
        <v>0.59012512646028603</v>
      </c>
      <c r="Y44" s="54">
        <v>0</v>
      </c>
      <c r="Z44" s="57">
        <v>4.1788118587574301</v>
      </c>
      <c r="AA44" s="54">
        <v>0</v>
      </c>
      <c r="AB44" s="8">
        <v>9.0908015886149773E-2</v>
      </c>
      <c r="AC44" s="8">
        <v>0.27423204679206004</v>
      </c>
      <c r="AD44" s="54">
        <v>0</v>
      </c>
      <c r="AE44" s="8">
        <v>0.63485993732179036</v>
      </c>
      <c r="AF44" s="54">
        <v>0</v>
      </c>
      <c r="AG44" s="57">
        <v>4.3260822409782245</v>
      </c>
      <c r="AH44" s="54">
        <v>0</v>
      </c>
      <c r="AI44" s="54">
        <v>0</v>
      </c>
      <c r="AJ44" s="8">
        <v>0.26404288548206162</v>
      </c>
      <c r="AK44" s="8">
        <v>0.14583198805765257</v>
      </c>
      <c r="AL44" s="8">
        <v>0.59012512646028603</v>
      </c>
      <c r="AM44" s="54">
        <v>0</v>
      </c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24</v>
      </c>
      <c r="D45" s="53">
        <v>33198.125645601591</v>
      </c>
      <c r="E45" s="57">
        <v>4.2901440650697635</v>
      </c>
      <c r="F45" s="54">
        <v>0</v>
      </c>
      <c r="G45" s="54">
        <v>0</v>
      </c>
      <c r="H45" s="8">
        <v>6.476150299657886E-2</v>
      </c>
      <c r="I45" s="8">
        <v>0.55863976407370797</v>
      </c>
      <c r="J45" s="8">
        <v>0.3460387787250585</v>
      </c>
      <c r="K45" s="8">
        <v>3.05599542046548E-2</v>
      </c>
      <c r="L45" s="57">
        <v>4.5084793430017616</v>
      </c>
      <c r="M45" s="54">
        <v>0</v>
      </c>
      <c r="N45" s="54">
        <v>0</v>
      </c>
      <c r="O45" s="8">
        <v>3.1101884405841738E-2</v>
      </c>
      <c r="P45" s="8">
        <v>0.41429603941804616</v>
      </c>
      <c r="Q45" s="8">
        <v>0.52404212197145739</v>
      </c>
      <c r="R45" s="8">
        <v>3.05599542046548E-2</v>
      </c>
      <c r="S45" s="57">
        <v>4.6251215062001201</v>
      </c>
      <c r="T45" s="54">
        <v>0</v>
      </c>
      <c r="U45" s="54">
        <v>0</v>
      </c>
      <c r="V45" s="8">
        <v>3.1101884405841738E-2</v>
      </c>
      <c r="W45" s="8">
        <v>0.30121845538536252</v>
      </c>
      <c r="X45" s="8">
        <v>0.63711970600414092</v>
      </c>
      <c r="Y45" s="8">
        <v>3.05599542046548E-2</v>
      </c>
      <c r="Z45" s="57">
        <v>4.4361047469628332</v>
      </c>
      <c r="AA45" s="54">
        <v>0</v>
      </c>
      <c r="AB45" s="54">
        <v>0</v>
      </c>
      <c r="AC45" s="8">
        <v>6.8892420061025889E-2</v>
      </c>
      <c r="AD45" s="8">
        <v>0.40887779980607619</v>
      </c>
      <c r="AE45" s="8">
        <v>0.49166982592824321</v>
      </c>
      <c r="AF45" s="8">
        <v>3.05599542046548E-2</v>
      </c>
      <c r="AG45" s="57">
        <v>4.4113454071616838</v>
      </c>
      <c r="AH45" s="54">
        <v>0</v>
      </c>
      <c r="AI45" s="54">
        <v>0</v>
      </c>
      <c r="AJ45" s="8">
        <v>6.8892420061025889E-2</v>
      </c>
      <c r="AK45" s="8">
        <v>0.43288049531676587</v>
      </c>
      <c r="AL45" s="8">
        <v>0.46766713041755348</v>
      </c>
      <c r="AM45" s="8">
        <v>3.05599542046548E-2</v>
      </c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23</v>
      </c>
      <c r="D46" s="53">
        <v>33263.235223955948</v>
      </c>
      <c r="E46" s="57">
        <v>3.9661608410773983</v>
      </c>
      <c r="F46" s="54">
        <v>0</v>
      </c>
      <c r="G46" s="54">
        <v>0</v>
      </c>
      <c r="H46" s="8">
        <v>0.29189950378974749</v>
      </c>
      <c r="I46" s="8">
        <v>0.45004015134310627</v>
      </c>
      <c r="J46" s="8">
        <v>0.25806034486714619</v>
      </c>
      <c r="K46" s="54">
        <v>0</v>
      </c>
      <c r="L46" s="57">
        <v>4.2150151556174329</v>
      </c>
      <c r="M46" s="54">
        <v>0</v>
      </c>
      <c r="N46" s="8">
        <v>3.6348347502177726E-2</v>
      </c>
      <c r="O46" s="8">
        <v>0.15063912983486485</v>
      </c>
      <c r="P46" s="8">
        <v>0.37466154220630399</v>
      </c>
      <c r="Q46" s="8">
        <v>0.43835098045665349</v>
      </c>
      <c r="R46" s="54">
        <v>0</v>
      </c>
      <c r="S46" s="57">
        <v>4.193134903828299</v>
      </c>
      <c r="T46" s="54">
        <v>0</v>
      </c>
      <c r="U46" s="54">
        <v>0</v>
      </c>
      <c r="V46" s="8">
        <v>0.13829896200918085</v>
      </c>
      <c r="W46" s="8">
        <v>0.53026717215333941</v>
      </c>
      <c r="X46" s="8">
        <v>0.3314338658374798</v>
      </c>
      <c r="Y46" s="54">
        <v>0</v>
      </c>
      <c r="Z46" s="57">
        <v>4.0805055482968324</v>
      </c>
      <c r="AA46" s="54">
        <v>0</v>
      </c>
      <c r="AB46" s="8">
        <v>3.6348347502177726E-2</v>
      </c>
      <c r="AC46" s="8">
        <v>0.21903116312515569</v>
      </c>
      <c r="AD46" s="8">
        <v>0.37238708294632322</v>
      </c>
      <c r="AE46" s="8">
        <v>0.37223340642634334</v>
      </c>
      <c r="AF46" s="54">
        <v>0</v>
      </c>
      <c r="AG46" s="57">
        <v>4.1313374707283765</v>
      </c>
      <c r="AH46" s="54">
        <v>0</v>
      </c>
      <c r="AI46" s="8">
        <v>3.6348347502177726E-2</v>
      </c>
      <c r="AJ46" s="8">
        <v>0.12990735249545438</v>
      </c>
      <c r="AK46" s="8">
        <v>0.49980278177418069</v>
      </c>
      <c r="AL46" s="8">
        <v>0.33394151822818713</v>
      </c>
      <c r="AM46" s="54">
        <v>0</v>
      </c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19</v>
      </c>
      <c r="D47" s="53">
        <v>30352.882485901537</v>
      </c>
      <c r="E47" s="57">
        <v>4.5754413061492052</v>
      </c>
      <c r="F47" s="54">
        <v>0</v>
      </c>
      <c r="G47" s="54">
        <v>0</v>
      </c>
      <c r="H47" s="8">
        <v>0.13508008351777259</v>
      </c>
      <c r="I47" s="8">
        <v>0.1543985268152491</v>
      </c>
      <c r="J47" s="8">
        <v>0.7105213896669782</v>
      </c>
      <c r="K47" s="54">
        <v>0</v>
      </c>
      <c r="L47" s="57">
        <v>4.7530857799385888</v>
      </c>
      <c r="M47" s="54">
        <v>0</v>
      </c>
      <c r="N47" s="54">
        <v>0</v>
      </c>
      <c r="O47" s="8">
        <v>4.6257846623081092E-2</v>
      </c>
      <c r="P47" s="8">
        <v>0.1543985268152491</v>
      </c>
      <c r="Q47" s="8">
        <v>0.79934362656166968</v>
      </c>
      <c r="R47" s="54">
        <v>0</v>
      </c>
      <c r="S47" s="57">
        <v>4.5139764043622339</v>
      </c>
      <c r="T47" s="54">
        <v>0</v>
      </c>
      <c r="U47" s="8">
        <v>4.6257846623081092E-2</v>
      </c>
      <c r="V47" s="54">
        <v>0</v>
      </c>
      <c r="W47" s="8">
        <v>0.34725005576852364</v>
      </c>
      <c r="X47" s="8">
        <v>0.60649209760839529</v>
      </c>
      <c r="Y47" s="54">
        <v>0</v>
      </c>
      <c r="Z47" s="57">
        <v>4.5602342509853138</v>
      </c>
      <c r="AA47" s="54">
        <v>0</v>
      </c>
      <c r="AB47" s="54">
        <v>0</v>
      </c>
      <c r="AC47" s="8">
        <v>4.6257846623081092E-2</v>
      </c>
      <c r="AD47" s="8">
        <v>0.34725005576852364</v>
      </c>
      <c r="AE47" s="8">
        <v>0.60649209760839529</v>
      </c>
      <c r="AF47" s="54">
        <v>0</v>
      </c>
      <c r="AG47" s="57">
        <v>4.664263543043897</v>
      </c>
      <c r="AH47" s="54">
        <v>0</v>
      </c>
      <c r="AI47" s="54">
        <v>0</v>
      </c>
      <c r="AJ47" s="8">
        <v>4.6257846623081092E-2</v>
      </c>
      <c r="AK47" s="8">
        <v>0.24322076370994059</v>
      </c>
      <c r="AL47" s="8">
        <v>0.7105213896669782</v>
      </c>
      <c r="AM47" s="54">
        <v>0</v>
      </c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27</v>
      </c>
      <c r="D48" s="53">
        <v>40607.852360772878</v>
      </c>
      <c r="E48" s="57">
        <v>4.1588439283999374</v>
      </c>
      <c r="F48" s="54">
        <v>0</v>
      </c>
      <c r="G48" s="54">
        <v>0</v>
      </c>
      <c r="H48" s="8">
        <v>0.25785771815269504</v>
      </c>
      <c r="I48" s="8">
        <v>0.28546612362292589</v>
      </c>
      <c r="J48" s="8">
        <v>0.40915285901582055</v>
      </c>
      <c r="K48" s="8">
        <v>4.7523299208558745E-2</v>
      </c>
      <c r="L48" s="57">
        <v>4.1709731004712935</v>
      </c>
      <c r="M48" s="54">
        <v>0</v>
      </c>
      <c r="N48" s="54">
        <v>0</v>
      </c>
      <c r="O48" s="8">
        <v>0.20216580075746152</v>
      </c>
      <c r="P48" s="8">
        <v>0.38529720461553718</v>
      </c>
      <c r="Q48" s="8">
        <v>0.3650136954184427</v>
      </c>
      <c r="R48" s="8">
        <v>4.7523299208558745E-2</v>
      </c>
      <c r="S48" s="57">
        <v>4.3285128030644353</v>
      </c>
      <c r="T48" s="54">
        <v>0</v>
      </c>
      <c r="U48" s="54">
        <v>0</v>
      </c>
      <c r="V48" s="8">
        <v>0.20216580075746152</v>
      </c>
      <c r="W48" s="8">
        <v>0.23524430844595748</v>
      </c>
      <c r="X48" s="8">
        <v>0.51506659158802237</v>
      </c>
      <c r="Y48" s="8">
        <v>4.7523299208558745E-2</v>
      </c>
      <c r="Z48" s="57">
        <v>4.2594877835643059</v>
      </c>
      <c r="AA48" s="54">
        <v>0</v>
      </c>
      <c r="AB48" s="54">
        <v>0</v>
      </c>
      <c r="AC48" s="8">
        <v>0.20216580075746152</v>
      </c>
      <c r="AD48" s="8">
        <v>0.30098903129150384</v>
      </c>
      <c r="AE48" s="8">
        <v>0.44932186874247604</v>
      </c>
      <c r="AF48" s="8">
        <v>4.7523299208558745E-2</v>
      </c>
      <c r="AG48" s="57">
        <v>4.2594877835643059</v>
      </c>
      <c r="AH48" s="54">
        <v>0</v>
      </c>
      <c r="AI48" s="54">
        <v>0</v>
      </c>
      <c r="AJ48" s="8">
        <v>0.20216580075746152</v>
      </c>
      <c r="AK48" s="8">
        <v>0.30098903129150384</v>
      </c>
      <c r="AL48" s="8">
        <v>0.44932186874247604</v>
      </c>
      <c r="AM48" s="8">
        <v>4.7523299208558745E-2</v>
      </c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140</v>
      </c>
      <c r="D49" s="53">
        <v>198684.47291440243</v>
      </c>
      <c r="E49" s="57">
        <v>4.0969932313924904</v>
      </c>
      <c r="F49" s="54">
        <v>0</v>
      </c>
      <c r="G49" s="8">
        <v>1.0006795173427417E-2</v>
      </c>
      <c r="H49" s="8">
        <v>0.24735759365609436</v>
      </c>
      <c r="I49" s="8">
        <v>0.37827119577503759</v>
      </c>
      <c r="J49" s="8">
        <v>0.36436441539544068</v>
      </c>
      <c r="K49" s="54">
        <v>0</v>
      </c>
      <c r="L49" s="57">
        <v>4.3769933188747414</v>
      </c>
      <c r="M49" s="54">
        <v>0</v>
      </c>
      <c r="N49" s="8">
        <v>1.0586445824496506E-2</v>
      </c>
      <c r="O49" s="8">
        <v>0.12673165774291736</v>
      </c>
      <c r="P49" s="8">
        <v>0.33778402816593561</v>
      </c>
      <c r="Q49" s="8">
        <v>0.5248978682666503</v>
      </c>
      <c r="R49" s="54">
        <v>0</v>
      </c>
      <c r="S49" s="57">
        <v>4.3337126522065157</v>
      </c>
      <c r="T49" s="54">
        <v>0</v>
      </c>
      <c r="U49" s="8">
        <v>1.1763260326263292E-2</v>
      </c>
      <c r="V49" s="8">
        <v>0.13719397480780507</v>
      </c>
      <c r="W49" s="8">
        <v>0.35660961719908502</v>
      </c>
      <c r="X49" s="8">
        <v>0.49443314766684643</v>
      </c>
      <c r="Y49" s="54">
        <v>0</v>
      </c>
      <c r="Z49" s="57">
        <v>4.2531166946965584</v>
      </c>
      <c r="AA49" s="54">
        <v>0</v>
      </c>
      <c r="AB49" s="8">
        <v>2.2426399547639989E-2</v>
      </c>
      <c r="AC49" s="8">
        <v>0.16961301498042927</v>
      </c>
      <c r="AD49" s="8">
        <v>0.34037807669966463</v>
      </c>
      <c r="AE49" s="8">
        <v>0.46758250877226587</v>
      </c>
      <c r="AF49" s="54">
        <v>0</v>
      </c>
      <c r="AG49" s="57">
        <v>4.2600203672743167</v>
      </c>
      <c r="AH49" s="54">
        <v>0</v>
      </c>
      <c r="AI49" s="8">
        <v>6.0853453479876116E-3</v>
      </c>
      <c r="AJ49" s="8">
        <v>0.14763094080326578</v>
      </c>
      <c r="AK49" s="8">
        <v>0.42646171507519059</v>
      </c>
      <c r="AL49" s="8">
        <v>0.41982199877355586</v>
      </c>
      <c r="AM49" s="54">
        <v>0</v>
      </c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26</v>
      </c>
      <c r="D50" s="53">
        <v>32855.313946123555</v>
      </c>
      <c r="E50" s="57">
        <v>3.9576961680314078</v>
      </c>
      <c r="F50" s="54">
        <v>0</v>
      </c>
      <c r="G50" s="8">
        <v>2.7219303920711712E-2</v>
      </c>
      <c r="H50" s="8">
        <v>0.34658935585883477</v>
      </c>
      <c r="I50" s="8">
        <v>0.2384306264060882</v>
      </c>
      <c r="J50" s="8">
        <v>0.3599026352079967</v>
      </c>
      <c r="K50" s="8">
        <v>2.7858078606368561E-2</v>
      </c>
      <c r="L50" s="57">
        <v>4.0904072071134658</v>
      </c>
      <c r="M50" s="54">
        <v>0</v>
      </c>
      <c r="N50" s="8">
        <v>2.7219303920711712E-2</v>
      </c>
      <c r="O50" s="8">
        <v>0.27634049351861656</v>
      </c>
      <c r="P50" s="8">
        <v>0.24991438656314707</v>
      </c>
      <c r="Q50" s="8">
        <v>0.41866773739115604</v>
      </c>
      <c r="R50" s="8">
        <v>2.7858078606368561E-2</v>
      </c>
      <c r="S50" s="57">
        <v>4.1926138209228876</v>
      </c>
      <c r="T50" s="54">
        <v>0</v>
      </c>
      <c r="U50" s="54">
        <v>0</v>
      </c>
      <c r="V50" s="8">
        <v>0.30355979743932826</v>
      </c>
      <c r="W50" s="8">
        <v>0.17777435655602944</v>
      </c>
      <c r="X50" s="8">
        <v>0.49080776739827364</v>
      </c>
      <c r="Y50" s="8">
        <v>2.7858078606368561E-2</v>
      </c>
      <c r="Z50" s="57">
        <v>4.1812893608455912</v>
      </c>
      <c r="AA50" s="54">
        <v>0</v>
      </c>
      <c r="AB50" s="54">
        <v>0</v>
      </c>
      <c r="AC50" s="8">
        <v>0.30355979743932826</v>
      </c>
      <c r="AD50" s="8">
        <v>0.1887833389343174</v>
      </c>
      <c r="AE50" s="8">
        <v>0.47979878501998569</v>
      </c>
      <c r="AF50" s="8">
        <v>2.7858078606368561E-2</v>
      </c>
      <c r="AG50" s="57">
        <v>4.1090274196677932</v>
      </c>
      <c r="AH50" s="54">
        <v>0</v>
      </c>
      <c r="AI50" s="54">
        <v>0</v>
      </c>
      <c r="AJ50" s="8">
        <v>0.30355979743932826</v>
      </c>
      <c r="AK50" s="8">
        <v>0.25903220127453563</v>
      </c>
      <c r="AL50" s="8">
        <v>0.40954992267976742</v>
      </c>
      <c r="AM50" s="8">
        <v>2.7858078606368561E-2</v>
      </c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141</v>
      </c>
      <c r="D51" s="53">
        <v>206437.01132905175</v>
      </c>
      <c r="E51" s="57">
        <v>4.1302973541211623</v>
      </c>
      <c r="F51" s="54">
        <v>0</v>
      </c>
      <c r="G51" s="8">
        <v>5.2989337611619169E-3</v>
      </c>
      <c r="H51" s="8">
        <v>0.23362990414428833</v>
      </c>
      <c r="I51" s="8">
        <v>0.38227188894251052</v>
      </c>
      <c r="J51" s="8">
        <v>0.37388478038313933</v>
      </c>
      <c r="K51" s="8">
        <v>4.9144927689000412E-3</v>
      </c>
      <c r="L51" s="57">
        <v>4.3827624615540532</v>
      </c>
      <c r="M51" s="54">
        <v>0</v>
      </c>
      <c r="N51" s="8">
        <v>5.8568162035626155E-3</v>
      </c>
      <c r="O51" s="8">
        <v>0.11775929995637573</v>
      </c>
      <c r="P51" s="8">
        <v>0.36111508050311852</v>
      </c>
      <c r="Q51" s="8">
        <v>0.51035431056804281</v>
      </c>
      <c r="R51" s="8">
        <v>4.9144927689000412E-3</v>
      </c>
      <c r="S51" s="57">
        <v>4.3546722897646042</v>
      </c>
      <c r="T51" s="54">
        <v>0</v>
      </c>
      <c r="U51" s="8">
        <v>1.1321502683223617E-2</v>
      </c>
      <c r="V51" s="8">
        <v>0.12349664893350637</v>
      </c>
      <c r="W51" s="8">
        <v>0.3611984459531879</v>
      </c>
      <c r="X51" s="8">
        <v>0.499068909661182</v>
      </c>
      <c r="Y51" s="8">
        <v>4.9144927689000412E-3</v>
      </c>
      <c r="Z51" s="57">
        <v>4.2654843200241128</v>
      </c>
      <c r="AA51" s="54">
        <v>0</v>
      </c>
      <c r="AB51" s="8">
        <v>2.1584198224941002E-2</v>
      </c>
      <c r="AC51" s="8">
        <v>0.15469822401745167</v>
      </c>
      <c r="AD51" s="8">
        <v>0.35675686526827505</v>
      </c>
      <c r="AE51" s="8">
        <v>0.46204621972043197</v>
      </c>
      <c r="AF51" s="8">
        <v>4.9144927689000412E-3</v>
      </c>
      <c r="AG51" s="57">
        <v>4.283397164846817</v>
      </c>
      <c r="AH51" s="54">
        <v>0</v>
      </c>
      <c r="AI51" s="8">
        <v>5.8568162035626155E-3</v>
      </c>
      <c r="AJ51" s="8">
        <v>0.13354166496180142</v>
      </c>
      <c r="AK51" s="8">
        <v>0.42842731716735932</v>
      </c>
      <c r="AL51" s="8">
        <v>0.4272597088983765</v>
      </c>
      <c r="AM51" s="8">
        <v>4.9144927689000412E-3</v>
      </c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12</v>
      </c>
      <c r="D52" s="53">
        <v>15695.061133252586</v>
      </c>
      <c r="E52" s="57">
        <v>3.8302466401180046</v>
      </c>
      <c r="F52" s="54">
        <v>0</v>
      </c>
      <c r="G52" s="54">
        <v>0</v>
      </c>
      <c r="H52" s="8">
        <v>0.33872549016497816</v>
      </c>
      <c r="I52" s="8">
        <v>0.42408609358894322</v>
      </c>
      <c r="J52" s="8">
        <v>0.17887160493982371</v>
      </c>
      <c r="K52" s="8">
        <v>5.8316811306254962E-2</v>
      </c>
      <c r="L52" s="57">
        <v>4.0369489514464378</v>
      </c>
      <c r="M52" s="54">
        <v>0</v>
      </c>
      <c r="N52" s="54">
        <v>0</v>
      </c>
      <c r="O52" s="8">
        <v>0.27314215226759136</v>
      </c>
      <c r="P52" s="8">
        <v>0.36060467774159011</v>
      </c>
      <c r="Q52" s="8">
        <v>0.30793635868456354</v>
      </c>
      <c r="R52" s="8">
        <v>5.8316811306254962E-2</v>
      </c>
      <c r="S52" s="57">
        <v>4.0805269348246433</v>
      </c>
      <c r="T52" s="54">
        <v>0</v>
      </c>
      <c r="U52" s="54">
        <v>0</v>
      </c>
      <c r="V52" s="8">
        <v>0.27314215226759136</v>
      </c>
      <c r="W52" s="8">
        <v>0.3195680233971594</v>
      </c>
      <c r="X52" s="8">
        <v>0.34897301302899431</v>
      </c>
      <c r="Y52" s="8">
        <v>5.8316811306254962E-2</v>
      </c>
      <c r="Z52" s="57">
        <v>3.8369722461826341</v>
      </c>
      <c r="AA52" s="54">
        <v>0</v>
      </c>
      <c r="AB52" s="54">
        <v>0</v>
      </c>
      <c r="AC52" s="8">
        <v>0.33239210000013925</v>
      </c>
      <c r="AD52" s="8">
        <v>0.43041948375378214</v>
      </c>
      <c r="AE52" s="8">
        <v>0.17887160493982371</v>
      </c>
      <c r="AF52" s="8">
        <v>5.8316811306254962E-2</v>
      </c>
      <c r="AG52" s="57">
        <v>3.8369722461826341</v>
      </c>
      <c r="AH52" s="54">
        <v>0</v>
      </c>
      <c r="AI52" s="54">
        <v>0</v>
      </c>
      <c r="AJ52" s="8">
        <v>0.33239210000013925</v>
      </c>
      <c r="AK52" s="8">
        <v>0.43041948375378214</v>
      </c>
      <c r="AL52" s="8">
        <v>0.17887160493982371</v>
      </c>
      <c r="AM52" s="8">
        <v>5.8316811306254962E-2</v>
      </c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155</v>
      </c>
      <c r="D53" s="53">
        <v>223597.26414192276</v>
      </c>
      <c r="E53" s="57">
        <v>4.1254532918223692</v>
      </c>
      <c r="F53" s="54">
        <v>0</v>
      </c>
      <c r="G53" s="8">
        <v>8.8918566701820453E-3</v>
      </c>
      <c r="H53" s="8">
        <v>0.24285111089628578</v>
      </c>
      <c r="I53" s="8">
        <v>0.35820081473746646</v>
      </c>
      <c r="J53" s="8">
        <v>0.38551889384595794</v>
      </c>
      <c r="K53" s="8">
        <v>4.537323850107626E-3</v>
      </c>
      <c r="L53" s="57">
        <v>4.3637727175728163</v>
      </c>
      <c r="M53" s="54">
        <v>0</v>
      </c>
      <c r="N53" s="8">
        <v>9.406923723994709E-3</v>
      </c>
      <c r="O53" s="8">
        <v>0.13015431536495239</v>
      </c>
      <c r="P53" s="8">
        <v>0.34481111130264624</v>
      </c>
      <c r="Q53" s="8">
        <v>0.51109032575829871</v>
      </c>
      <c r="R53" s="8">
        <v>4.537323850107626E-3</v>
      </c>
      <c r="S53" s="57">
        <v>4.3496209306138667</v>
      </c>
      <c r="T53" s="54">
        <v>0</v>
      </c>
      <c r="U53" s="8">
        <v>1.0452619743124669E-2</v>
      </c>
      <c r="V53" s="8">
        <v>0.13945094052482543</v>
      </c>
      <c r="W53" s="8">
        <v>0.33716834864396916</v>
      </c>
      <c r="X53" s="8">
        <v>0.50839076723797294</v>
      </c>
      <c r="Y53" s="8">
        <v>4.537323850107626E-3</v>
      </c>
      <c r="Z53" s="57">
        <v>4.2818563123920326</v>
      </c>
      <c r="AA53" s="54">
        <v>0</v>
      </c>
      <c r="AB53" s="8">
        <v>1.9927691828386822E-2</v>
      </c>
      <c r="AC53" s="8">
        <v>0.16409895390027621</v>
      </c>
      <c r="AD53" s="8">
        <v>0.32690425384066674</v>
      </c>
      <c r="AE53" s="8">
        <v>0.4845317765805624</v>
      </c>
      <c r="AF53" s="8">
        <v>4.537323850107626E-3</v>
      </c>
      <c r="AG53" s="57">
        <v>4.288018751595998</v>
      </c>
      <c r="AH53" s="54">
        <v>0</v>
      </c>
      <c r="AI53" s="8">
        <v>5.4073274894795072E-3</v>
      </c>
      <c r="AJ53" s="8">
        <v>0.14456608153613643</v>
      </c>
      <c r="AK53" s="8">
        <v>0.40339661336407923</v>
      </c>
      <c r="AL53" s="8">
        <v>0.44209265376019696</v>
      </c>
      <c r="AM53" s="8">
        <v>4.537323850107626E-3</v>
      </c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0</v>
      </c>
      <c r="D54" s="53">
        <v>0</v>
      </c>
      <c r="E54" s="58" t="s">
        <v>484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8" t="s">
        <v>484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8" t="s">
        <v>484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8" t="s">
        <v>484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8" t="s">
        <v>484</v>
      </c>
      <c r="AH54" s="54">
        <v>0</v>
      </c>
      <c r="AI54" s="54">
        <v>0</v>
      </c>
      <c r="AJ54" s="54">
        <v>0</v>
      </c>
      <c r="AK54" s="54">
        <v>0</v>
      </c>
      <c r="AL54" s="54">
        <v>0</v>
      </c>
      <c r="AM54" s="54">
        <v>0</v>
      </c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57">
        <v>4.1070717537070536</v>
      </c>
      <c r="F55" s="54">
        <v>0</v>
      </c>
      <c r="G55" s="8">
        <v>8.3086443424730764E-3</v>
      </c>
      <c r="H55" s="8">
        <v>0.24913946235931073</v>
      </c>
      <c r="I55" s="8">
        <v>0.3625221964540184</v>
      </c>
      <c r="J55" s="8">
        <v>0.37196500393882043</v>
      </c>
      <c r="K55" s="8">
        <v>8.0646929053774866E-3</v>
      </c>
      <c r="L55" s="57">
        <v>4.3434224867112876</v>
      </c>
      <c r="M55" s="54">
        <v>0</v>
      </c>
      <c r="N55" s="8">
        <v>8.7899284118627425E-3</v>
      </c>
      <c r="O55" s="8">
        <v>0.13953281439920995</v>
      </c>
      <c r="P55" s="8">
        <v>0.3458470032414549</v>
      </c>
      <c r="Q55" s="8">
        <v>0.49776556104209491</v>
      </c>
      <c r="R55" s="8">
        <v>8.0646929053774866E-3</v>
      </c>
      <c r="S55" s="57">
        <v>4.3328653408883513</v>
      </c>
      <c r="T55" s="54">
        <v>0</v>
      </c>
      <c r="U55" s="8">
        <v>9.7670377643364701E-3</v>
      </c>
      <c r="V55" s="8">
        <v>0.14821967867331554</v>
      </c>
      <c r="W55" s="8">
        <v>0.33601395231974046</v>
      </c>
      <c r="X55" s="8">
        <v>0.49793463833722995</v>
      </c>
      <c r="Y55" s="8">
        <v>8.0646929053774866E-3</v>
      </c>
      <c r="Z55" s="57">
        <v>4.2541548586046192</v>
      </c>
      <c r="AA55" s="54">
        <v>0</v>
      </c>
      <c r="AB55" s="8">
        <v>1.8620644721332798E-2</v>
      </c>
      <c r="AC55" s="8">
        <v>0.17513721521228157</v>
      </c>
      <c r="AD55" s="8">
        <v>0.33369376478649732</v>
      </c>
      <c r="AE55" s="8">
        <v>0.46448368237451093</v>
      </c>
      <c r="AF55" s="8">
        <v>8.0646929053774866E-3</v>
      </c>
      <c r="AG55" s="57">
        <v>4.2599335831786567</v>
      </c>
      <c r="AH55" s="54">
        <v>0</v>
      </c>
      <c r="AI55" s="8">
        <v>5.0526636471799136E-3</v>
      </c>
      <c r="AJ55" s="8">
        <v>0.15688549394862381</v>
      </c>
      <c r="AK55" s="8">
        <v>0.40516902960130963</v>
      </c>
      <c r="AL55" s="8">
        <v>0.42482811989750907</v>
      </c>
      <c r="AM55" s="8">
        <v>8.0646929053774866E-3</v>
      </c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5</v>
      </c>
      <c r="D56" s="53">
        <v>5558.3895458771831</v>
      </c>
      <c r="E56" s="57">
        <v>4.0887374933202061</v>
      </c>
      <c r="F56" s="54">
        <v>0</v>
      </c>
      <c r="G56" s="54">
        <v>0</v>
      </c>
      <c r="H56" s="8">
        <v>0.1851857429434273</v>
      </c>
      <c r="I56" s="8">
        <v>0.54089102079293883</v>
      </c>
      <c r="J56" s="8">
        <v>0.27392323626363396</v>
      </c>
      <c r="K56" s="54">
        <v>0</v>
      </c>
      <c r="L56" s="57">
        <v>4.4620815186483345</v>
      </c>
      <c r="M56" s="54">
        <v>0</v>
      </c>
      <c r="N56" s="54">
        <v>0</v>
      </c>
      <c r="O56" s="54">
        <v>0</v>
      </c>
      <c r="P56" s="8">
        <v>0.5379184813516652</v>
      </c>
      <c r="Q56" s="8">
        <v>0.4620815186483348</v>
      </c>
      <c r="R56" s="54">
        <v>0</v>
      </c>
      <c r="S56" s="57">
        <v>4.2739232362636335</v>
      </c>
      <c r="T56" s="54">
        <v>0</v>
      </c>
      <c r="U56" s="54">
        <v>0</v>
      </c>
      <c r="V56" s="54">
        <v>0</v>
      </c>
      <c r="W56" s="8">
        <v>0.72607676373636609</v>
      </c>
      <c r="X56" s="8">
        <v>0.27392323626363396</v>
      </c>
      <c r="Y56" s="54">
        <v>0</v>
      </c>
      <c r="Z56" s="57">
        <v>4.1066209009146988</v>
      </c>
      <c r="AA56" s="54">
        <v>0</v>
      </c>
      <c r="AB56" s="54">
        <v>0</v>
      </c>
      <c r="AC56" s="8">
        <v>0.16730233534893496</v>
      </c>
      <c r="AD56" s="8">
        <v>0.55877442838743119</v>
      </c>
      <c r="AE56" s="8">
        <v>0.27392323626363396</v>
      </c>
      <c r="AF56" s="54">
        <v>0</v>
      </c>
      <c r="AG56" s="57">
        <v>4.1066209009146988</v>
      </c>
      <c r="AH56" s="54">
        <v>0</v>
      </c>
      <c r="AI56" s="54">
        <v>0</v>
      </c>
      <c r="AJ56" s="8">
        <v>0.16730233534893496</v>
      </c>
      <c r="AK56" s="8">
        <v>0.55877442838743119</v>
      </c>
      <c r="AL56" s="8">
        <v>0.27392323626363396</v>
      </c>
      <c r="AM56" s="54">
        <v>0</v>
      </c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136</v>
      </c>
      <c r="D57" s="53">
        <v>200878.62178317455</v>
      </c>
      <c r="E57" s="57">
        <v>4.1314531690423975</v>
      </c>
      <c r="F57" s="54">
        <v>0</v>
      </c>
      <c r="G57" s="8">
        <v>5.4455573180187036E-3</v>
      </c>
      <c r="H57" s="8">
        <v>0.23497037291486916</v>
      </c>
      <c r="I57" s="8">
        <v>0.37788283590925542</v>
      </c>
      <c r="J57" s="8">
        <v>0.37665075516378738</v>
      </c>
      <c r="K57" s="8">
        <v>5.0504786940694622E-3</v>
      </c>
      <c r="L57" s="57">
        <v>4.3805565314098969</v>
      </c>
      <c r="M57" s="54">
        <v>0</v>
      </c>
      <c r="N57" s="8">
        <v>6.018876584448469E-3</v>
      </c>
      <c r="O57" s="8">
        <v>0.12101774555898367</v>
      </c>
      <c r="P57" s="8">
        <v>0.35622286167849493</v>
      </c>
      <c r="Q57" s="8">
        <v>0.51169003748400321</v>
      </c>
      <c r="R57" s="8">
        <v>5.0504786940694622E-3</v>
      </c>
      <c r="S57" s="57">
        <v>4.3569179893197392</v>
      </c>
      <c r="T57" s="54">
        <v>0</v>
      </c>
      <c r="U57" s="8">
        <v>1.1634773063114891E-2</v>
      </c>
      <c r="V57" s="8">
        <v>0.12691384921240814</v>
      </c>
      <c r="W57" s="8">
        <v>0.35110212107262195</v>
      </c>
      <c r="X57" s="8">
        <v>0.50529877795778566</v>
      </c>
      <c r="Y57" s="8">
        <v>5.0504786940694622E-3</v>
      </c>
      <c r="Z57" s="57">
        <v>4.2699024462330621</v>
      </c>
      <c r="AA57" s="54">
        <v>0</v>
      </c>
      <c r="AB57" s="8">
        <v>2.218144137956176E-2</v>
      </c>
      <c r="AC57" s="8">
        <v>0.15434946335771552</v>
      </c>
      <c r="AD57" s="8">
        <v>0.35116696077292703</v>
      </c>
      <c r="AE57" s="8">
        <v>0.46725165579572625</v>
      </c>
      <c r="AF57" s="8">
        <v>5.0504786940694622E-3</v>
      </c>
      <c r="AG57" s="57">
        <v>4.2883134624386532</v>
      </c>
      <c r="AH57" s="54">
        <v>0</v>
      </c>
      <c r="AI57" s="8">
        <v>6.018876584448469E-3</v>
      </c>
      <c r="AJ57" s="8">
        <v>0.1326074940894813</v>
      </c>
      <c r="AK57" s="8">
        <v>0.4248205619342269</v>
      </c>
      <c r="AL57" s="8">
        <v>0.43150258869777391</v>
      </c>
      <c r="AM57" s="8">
        <v>5.0504786940694622E-3</v>
      </c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19</v>
      </c>
      <c r="D58" s="53">
        <v>22718.642358748151</v>
      </c>
      <c r="E58" s="57">
        <v>4.0726702085174855</v>
      </c>
      <c r="F58" s="54">
        <v>0</v>
      </c>
      <c r="G58" s="8">
        <v>3.9364094103342052E-2</v>
      </c>
      <c r="H58" s="8">
        <v>0.31253273004161874</v>
      </c>
      <c r="I58" s="8">
        <v>0.18417204908925064</v>
      </c>
      <c r="J58" s="8">
        <v>0.46393112676578857</v>
      </c>
      <c r="K58" s="54">
        <v>0</v>
      </c>
      <c r="L58" s="57">
        <v>4.21611945543959</v>
      </c>
      <c r="M58" s="54">
        <v>0</v>
      </c>
      <c r="N58" s="8">
        <v>3.9364094103342052E-2</v>
      </c>
      <c r="O58" s="8">
        <v>0.21094002084272875</v>
      </c>
      <c r="P58" s="8">
        <v>0.24390822056492534</v>
      </c>
      <c r="Q58" s="8">
        <v>0.50578766448900381</v>
      </c>
      <c r="R58" s="54">
        <v>0</v>
      </c>
      <c r="S58" s="57">
        <v>4.2854260740480274</v>
      </c>
      <c r="T58" s="54">
        <v>0</v>
      </c>
      <c r="U58" s="54">
        <v>0</v>
      </c>
      <c r="V58" s="8">
        <v>0.2503041149460708</v>
      </c>
      <c r="W58" s="8">
        <v>0.21396569605983065</v>
      </c>
      <c r="X58" s="8">
        <v>0.53573018899409852</v>
      </c>
      <c r="Y58" s="54">
        <v>0</v>
      </c>
      <c r="Z58" s="57">
        <v>4.3870187832469174</v>
      </c>
      <c r="AA58" s="54">
        <v>0</v>
      </c>
      <c r="AB58" s="54">
        <v>0</v>
      </c>
      <c r="AC58" s="8">
        <v>0.2503041149460708</v>
      </c>
      <c r="AD58" s="8">
        <v>0.1123729868609407</v>
      </c>
      <c r="AE58" s="8">
        <v>0.6373228981929886</v>
      </c>
      <c r="AF58" s="54">
        <v>0</v>
      </c>
      <c r="AG58" s="57">
        <v>4.2854260740480274</v>
      </c>
      <c r="AH58" s="54">
        <v>0</v>
      </c>
      <c r="AI58" s="54">
        <v>0</v>
      </c>
      <c r="AJ58" s="8">
        <v>0.2503041149460708</v>
      </c>
      <c r="AK58" s="8">
        <v>0.21396569605983065</v>
      </c>
      <c r="AL58" s="8">
        <v>0.53573018899409852</v>
      </c>
      <c r="AM58" s="54">
        <v>0</v>
      </c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7</v>
      </c>
      <c r="D59" s="53">
        <v>10136.671587375402</v>
      </c>
      <c r="E59" s="57">
        <v>3.674435690685423</v>
      </c>
      <c r="F59" s="54">
        <v>0</v>
      </c>
      <c r="G59" s="54">
        <v>0</v>
      </c>
      <c r="H59" s="8">
        <v>0.42291818778534812</v>
      </c>
      <c r="I59" s="8">
        <v>0.36003673767548627</v>
      </c>
      <c r="J59" s="8">
        <v>0.12675055225357051</v>
      </c>
      <c r="K59" s="8">
        <v>9.0294522285595133E-2</v>
      </c>
      <c r="L59" s="57">
        <v>3.7806911066915894</v>
      </c>
      <c r="M59" s="54">
        <v>0</v>
      </c>
      <c r="N59" s="54">
        <v>0</v>
      </c>
      <c r="O59" s="8">
        <v>0.42291818778534812</v>
      </c>
      <c r="P59" s="8">
        <v>0.26337560369785379</v>
      </c>
      <c r="Q59" s="8">
        <v>0.223411686231203</v>
      </c>
      <c r="R59" s="8">
        <v>9.0294522285595133E-2</v>
      </c>
      <c r="S59" s="57">
        <v>3.9639531335830664</v>
      </c>
      <c r="T59" s="54">
        <v>0</v>
      </c>
      <c r="U59" s="54">
        <v>0</v>
      </c>
      <c r="V59" s="8">
        <v>0.42291818778534812</v>
      </c>
      <c r="W59" s="8">
        <v>9.6661133977632485E-2</v>
      </c>
      <c r="X59" s="8">
        <v>0.3901261559514243</v>
      </c>
      <c r="Y59" s="8">
        <v>9.0294522285595133E-2</v>
      </c>
      <c r="Z59" s="57">
        <v>3.674435690685423</v>
      </c>
      <c r="AA59" s="54">
        <v>0</v>
      </c>
      <c r="AB59" s="54">
        <v>0</v>
      </c>
      <c r="AC59" s="8">
        <v>0.42291818778534812</v>
      </c>
      <c r="AD59" s="8">
        <v>0.36003673767548627</v>
      </c>
      <c r="AE59" s="8">
        <v>0.12675055225357051</v>
      </c>
      <c r="AF59" s="8">
        <v>9.0294522285595133E-2</v>
      </c>
      <c r="AG59" s="57">
        <v>3.674435690685423</v>
      </c>
      <c r="AH59" s="54">
        <v>0</v>
      </c>
      <c r="AI59" s="54">
        <v>0</v>
      </c>
      <c r="AJ59" s="8">
        <v>0.42291818778534812</v>
      </c>
      <c r="AK59" s="8">
        <v>0.36003673767548627</v>
      </c>
      <c r="AL59" s="8">
        <v>0.12675055225357051</v>
      </c>
      <c r="AM59" s="8">
        <v>9.0294522285595133E-2</v>
      </c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8" t="s">
        <v>484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8" t="s">
        <v>484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8" t="s">
        <v>484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8" t="s">
        <v>484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8" t="s">
        <v>484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167</v>
      </c>
      <c r="D61" s="53">
        <v>239292.3252751753</v>
      </c>
      <c r="E61" s="57">
        <v>4.1070717537070536</v>
      </c>
      <c r="F61" s="54">
        <v>0</v>
      </c>
      <c r="G61" s="8">
        <v>8.3086443424730764E-3</v>
      </c>
      <c r="H61" s="8">
        <v>0.24913946235931073</v>
      </c>
      <c r="I61" s="8">
        <v>0.3625221964540184</v>
      </c>
      <c r="J61" s="8">
        <v>0.37196500393882043</v>
      </c>
      <c r="K61" s="8">
        <v>8.0646929053774866E-3</v>
      </c>
      <c r="L61" s="57">
        <v>4.3434224867112876</v>
      </c>
      <c r="M61" s="54">
        <v>0</v>
      </c>
      <c r="N61" s="8">
        <v>8.7899284118627425E-3</v>
      </c>
      <c r="O61" s="8">
        <v>0.13953281439920995</v>
      </c>
      <c r="P61" s="8">
        <v>0.3458470032414549</v>
      </c>
      <c r="Q61" s="8">
        <v>0.49776556104209491</v>
      </c>
      <c r="R61" s="8">
        <v>8.0646929053774866E-3</v>
      </c>
      <c r="S61" s="57">
        <v>4.3328653408883513</v>
      </c>
      <c r="T61" s="54">
        <v>0</v>
      </c>
      <c r="U61" s="8">
        <v>9.7670377643364701E-3</v>
      </c>
      <c r="V61" s="8">
        <v>0.14821967867331554</v>
      </c>
      <c r="W61" s="8">
        <v>0.33601395231974046</v>
      </c>
      <c r="X61" s="8">
        <v>0.49793463833722995</v>
      </c>
      <c r="Y61" s="8">
        <v>8.0646929053774866E-3</v>
      </c>
      <c r="Z61" s="57">
        <v>4.2541548586046192</v>
      </c>
      <c r="AA61" s="54">
        <v>0</v>
      </c>
      <c r="AB61" s="8">
        <v>1.8620644721332798E-2</v>
      </c>
      <c r="AC61" s="8">
        <v>0.17513721521228157</v>
      </c>
      <c r="AD61" s="8">
        <v>0.33369376478649732</v>
      </c>
      <c r="AE61" s="8">
        <v>0.46448368237451093</v>
      </c>
      <c r="AF61" s="8">
        <v>8.0646929053774866E-3</v>
      </c>
      <c r="AG61" s="57">
        <v>4.2599335831786567</v>
      </c>
      <c r="AH61" s="54">
        <v>0</v>
      </c>
      <c r="AI61" s="8">
        <v>5.0526636471799136E-3</v>
      </c>
      <c r="AJ61" s="8">
        <v>0.15688549394862381</v>
      </c>
      <c r="AK61" s="8">
        <v>0.40516902960130963</v>
      </c>
      <c r="AL61" s="8">
        <v>0.42482811989750907</v>
      </c>
      <c r="AM61" s="8">
        <v>8.0646929053774866E-3</v>
      </c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116</v>
      </c>
      <c r="D62" s="53">
        <v>154840.01436472812</v>
      </c>
      <c r="E62" s="57">
        <v>4.1138650922313111</v>
      </c>
      <c r="F62" s="54">
        <v>0</v>
      </c>
      <c r="G62" s="8">
        <v>1.2840316714977741E-2</v>
      </c>
      <c r="H62" s="8">
        <v>0.24130485617176031</v>
      </c>
      <c r="I62" s="8">
        <v>0.3539600711168695</v>
      </c>
      <c r="J62" s="8">
        <v>0.37943144587674654</v>
      </c>
      <c r="K62" s="8">
        <v>1.2463310119645611E-2</v>
      </c>
      <c r="L62" s="57">
        <v>4.2729839085573955</v>
      </c>
      <c r="M62" s="54">
        <v>0</v>
      </c>
      <c r="N62" s="8">
        <v>5.7756309270509372E-3</v>
      </c>
      <c r="O62" s="8">
        <v>0.15648656041703479</v>
      </c>
      <c r="P62" s="8">
        <v>0.38765505081776164</v>
      </c>
      <c r="Q62" s="8">
        <v>0.43761944771850686</v>
      </c>
      <c r="R62" s="8">
        <v>1.2463310119645611E-2</v>
      </c>
      <c r="S62" s="57">
        <v>4.297800727258525</v>
      </c>
      <c r="T62" s="54">
        <v>0</v>
      </c>
      <c r="U62" s="8">
        <v>1.5094142087672928E-2</v>
      </c>
      <c r="V62" s="8">
        <v>0.15547433322716925</v>
      </c>
      <c r="W62" s="8">
        <v>0.33721645272214901</v>
      </c>
      <c r="X62" s="8">
        <v>0.47975176184336293</v>
      </c>
      <c r="Y62" s="8">
        <v>1.2463310119645611E-2</v>
      </c>
      <c r="Z62" s="57">
        <v>4.2752638004034393</v>
      </c>
      <c r="AA62" s="54">
        <v>0</v>
      </c>
      <c r="AB62" s="8">
        <v>1.3083137793153499E-2</v>
      </c>
      <c r="AC62" s="8">
        <v>0.18911736872898255</v>
      </c>
      <c r="AD62" s="8">
        <v>0.29821943674862866</v>
      </c>
      <c r="AE62" s="8">
        <v>0.48711674660958953</v>
      </c>
      <c r="AF62" s="8">
        <v>1.2463310119645611E-2</v>
      </c>
      <c r="AG62" s="57">
        <v>4.2681657084943065</v>
      </c>
      <c r="AH62" s="54">
        <v>0</v>
      </c>
      <c r="AI62" s="54">
        <v>0</v>
      </c>
      <c r="AJ62" s="8">
        <v>0.16857270303826957</v>
      </c>
      <c r="AK62" s="8">
        <v>0.38556780769792787</v>
      </c>
      <c r="AL62" s="8">
        <v>0.43339617914415673</v>
      </c>
      <c r="AM62" s="8">
        <v>1.2463310119645611E-2</v>
      </c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51</v>
      </c>
      <c r="D63" s="53">
        <v>84452.310910447181</v>
      </c>
      <c r="E63" s="57">
        <v>4.0947716673160031</v>
      </c>
      <c r="F63" s="54">
        <v>0</v>
      </c>
      <c r="G63" s="54">
        <v>0</v>
      </c>
      <c r="H63" s="8">
        <v>0.26350390687887698</v>
      </c>
      <c r="I63" s="8">
        <v>0.37822051892624264</v>
      </c>
      <c r="J63" s="8">
        <v>0.3582755741948806</v>
      </c>
      <c r="K63" s="54">
        <v>0</v>
      </c>
      <c r="L63" s="57">
        <v>4.4709592778576868</v>
      </c>
      <c r="M63" s="54">
        <v>0</v>
      </c>
      <c r="N63" s="8">
        <v>1.4316525148129039E-2</v>
      </c>
      <c r="O63" s="8">
        <v>0.10844878308454742</v>
      </c>
      <c r="P63" s="8">
        <v>0.2691935805288293</v>
      </c>
      <c r="Q63" s="8">
        <v>0.60804111123849458</v>
      </c>
      <c r="R63" s="54">
        <v>0</v>
      </c>
      <c r="S63" s="57">
        <v>4.3963536795564808</v>
      </c>
      <c r="T63" s="54">
        <v>0</v>
      </c>
      <c r="U63" s="54">
        <v>0</v>
      </c>
      <c r="V63" s="8">
        <v>0.13491855282820978</v>
      </c>
      <c r="W63" s="8">
        <v>0.33380921478709946</v>
      </c>
      <c r="X63" s="8">
        <v>0.53127223238469123</v>
      </c>
      <c r="Y63" s="54">
        <v>0</v>
      </c>
      <c r="Z63" s="57">
        <v>4.2159347983467876</v>
      </c>
      <c r="AA63" s="54">
        <v>0</v>
      </c>
      <c r="AB63" s="8">
        <v>2.8773447445858313E-2</v>
      </c>
      <c r="AC63" s="8">
        <v>0.14950514963573958</v>
      </c>
      <c r="AD63" s="8">
        <v>0.39873456004415742</v>
      </c>
      <c r="AE63" s="8">
        <v>0.42298684287424487</v>
      </c>
      <c r="AF63" s="54">
        <v>0</v>
      </c>
      <c r="AG63" s="57">
        <v>4.2450284150933584</v>
      </c>
      <c r="AH63" s="54">
        <v>0</v>
      </c>
      <c r="AI63" s="8">
        <v>1.4316525148129039E-2</v>
      </c>
      <c r="AJ63" s="8">
        <v>0.13545745244430932</v>
      </c>
      <c r="AK63" s="8">
        <v>0.44110710457363644</v>
      </c>
      <c r="AL63" s="8">
        <v>0.4091189178339254</v>
      </c>
      <c r="AM63" s="54">
        <v>0</v>
      </c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25</v>
      </c>
      <c r="D64" s="53">
        <v>35768.612578795335</v>
      </c>
      <c r="E64" s="57">
        <v>4.1875806316911826</v>
      </c>
      <c r="F64" s="54">
        <v>0</v>
      </c>
      <c r="G64" s="8">
        <v>2.5002333365317642E-2</v>
      </c>
      <c r="H64" s="8">
        <v>0.1692098397900606</v>
      </c>
      <c r="I64" s="8">
        <v>0.39899268863274318</v>
      </c>
      <c r="J64" s="8">
        <v>0.40679513821187852</v>
      </c>
      <c r="K64" s="54">
        <v>0</v>
      </c>
      <c r="L64" s="57">
        <v>4.1605141146417246</v>
      </c>
      <c r="M64" s="54">
        <v>0</v>
      </c>
      <c r="N64" s="8">
        <v>2.5002333365317642E-2</v>
      </c>
      <c r="O64" s="8">
        <v>0.25290922722859122</v>
      </c>
      <c r="P64" s="8">
        <v>0.25866043080513956</v>
      </c>
      <c r="Q64" s="8">
        <v>0.46342800860095162</v>
      </c>
      <c r="R64" s="54">
        <v>0</v>
      </c>
      <c r="S64" s="57">
        <v>4.2821513522807209</v>
      </c>
      <c r="T64" s="54">
        <v>0</v>
      </c>
      <c r="U64" s="54">
        <v>0</v>
      </c>
      <c r="V64" s="8">
        <v>0.19764072930158477</v>
      </c>
      <c r="W64" s="8">
        <v>0.3225671891161106</v>
      </c>
      <c r="X64" s="8">
        <v>0.47979208158230469</v>
      </c>
      <c r="Y64" s="54">
        <v>0</v>
      </c>
      <c r="Z64" s="57">
        <v>4.0668648372751912</v>
      </c>
      <c r="AA64" s="54">
        <v>0</v>
      </c>
      <c r="AB64" s="8">
        <v>7.0878091761743214E-2</v>
      </c>
      <c r="AC64" s="8">
        <v>0.24377770946936714</v>
      </c>
      <c r="AD64" s="8">
        <v>0.23294546850084374</v>
      </c>
      <c r="AE64" s="8">
        <v>0.45239873026804595</v>
      </c>
      <c r="AF64" s="54">
        <v>0</v>
      </c>
      <c r="AG64" s="57">
        <v>4.291502241603661</v>
      </c>
      <c r="AH64" s="54">
        <v>0</v>
      </c>
      <c r="AI64" s="54">
        <v>0</v>
      </c>
      <c r="AJ64" s="8">
        <v>0.16089648866438322</v>
      </c>
      <c r="AK64" s="8">
        <v>0.38670478106757078</v>
      </c>
      <c r="AL64" s="8">
        <v>0.45239873026804595</v>
      </c>
      <c r="AM64" s="54">
        <v>0</v>
      </c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142</v>
      </c>
      <c r="D65" s="53">
        <v>203523.71269637995</v>
      </c>
      <c r="E65" s="57">
        <v>4.0927871401473279</v>
      </c>
      <c r="F65" s="54">
        <v>0</v>
      </c>
      <c r="G65" s="8">
        <v>5.3747842666214025E-3</v>
      </c>
      <c r="H65" s="8">
        <v>0.26318682649871156</v>
      </c>
      <c r="I65" s="8">
        <v>0.35611262929343468</v>
      </c>
      <c r="J65" s="8">
        <v>0.36584372420008548</v>
      </c>
      <c r="K65" s="8">
        <v>9.4820357411469006E-3</v>
      </c>
      <c r="L65" s="57">
        <v>4.375875745001224</v>
      </c>
      <c r="M65" s="54">
        <v>0</v>
      </c>
      <c r="N65" s="8">
        <v>5.9406524033429487E-3</v>
      </c>
      <c r="O65" s="8">
        <v>0.11960728860990062</v>
      </c>
      <c r="P65" s="8">
        <v>0.361169752076132</v>
      </c>
      <c r="Q65" s="8">
        <v>0.50380027116947734</v>
      </c>
      <c r="R65" s="8">
        <v>9.4820357411469006E-3</v>
      </c>
      <c r="S65" s="57">
        <v>4.3418634755968579</v>
      </c>
      <c r="T65" s="54">
        <v>0</v>
      </c>
      <c r="U65" s="8">
        <v>1.1483562021911243E-2</v>
      </c>
      <c r="V65" s="8">
        <v>0.13953409413016843</v>
      </c>
      <c r="W65" s="8">
        <v>0.33837717603012435</v>
      </c>
      <c r="X65" s="8">
        <v>0.50112313207664894</v>
      </c>
      <c r="Y65" s="8">
        <v>9.4820357411469006E-3</v>
      </c>
      <c r="Z65" s="57">
        <v>4.2873855487505033</v>
      </c>
      <c r="AA65" s="54">
        <v>0</v>
      </c>
      <c r="AB65" s="8">
        <v>9.4365729845233195E-3</v>
      </c>
      <c r="AC65" s="8">
        <v>0.16307387765926934</v>
      </c>
      <c r="AD65" s="8">
        <v>0.35139994128098367</v>
      </c>
      <c r="AE65" s="8">
        <v>0.46660757233407679</v>
      </c>
      <c r="AF65" s="8">
        <v>9.4820357411469006E-3</v>
      </c>
      <c r="AG65" s="57">
        <v>4.2543323861741591</v>
      </c>
      <c r="AH65" s="54">
        <v>0</v>
      </c>
      <c r="AI65" s="8">
        <v>5.9406524033429487E-3</v>
      </c>
      <c r="AJ65" s="8">
        <v>0.15618057502717303</v>
      </c>
      <c r="AK65" s="8">
        <v>0.40841405959615457</v>
      </c>
      <c r="AL65" s="8">
        <v>0.41998267723218269</v>
      </c>
      <c r="AM65" s="8">
        <v>9.4820357411469006E-3</v>
      </c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97</v>
      </c>
      <c r="D66" s="53">
        <v>128692.44286554244</v>
      </c>
      <c r="E66" s="57">
        <v>3.8795172010506622</v>
      </c>
      <c r="F66" s="54">
        <v>0</v>
      </c>
      <c r="G66" s="8">
        <v>1.5449196396653016E-2</v>
      </c>
      <c r="H66" s="8">
        <v>0.35002790315586241</v>
      </c>
      <c r="I66" s="8">
        <v>0.3572771027172616</v>
      </c>
      <c r="J66" s="8">
        <v>0.26225020766302487</v>
      </c>
      <c r="K66" s="8">
        <v>1.4995590067198106E-2</v>
      </c>
      <c r="L66" s="57">
        <v>4.1521225038176519</v>
      </c>
      <c r="M66" s="54">
        <v>0</v>
      </c>
      <c r="N66" s="8">
        <v>1.6344101967778735E-2</v>
      </c>
      <c r="O66" s="8">
        <v>0.19829574092552205</v>
      </c>
      <c r="P66" s="8">
        <v>0.38953928506801427</v>
      </c>
      <c r="Q66" s="8">
        <v>0.38082528197148702</v>
      </c>
      <c r="R66" s="8">
        <v>1.4995590067198106E-2</v>
      </c>
      <c r="S66" s="57">
        <v>4.1353093365191826</v>
      </c>
      <c r="T66" s="54">
        <v>0</v>
      </c>
      <c r="U66" s="8">
        <v>1.8160951223222956E-2</v>
      </c>
      <c r="V66" s="8">
        <v>0.21304860084424079</v>
      </c>
      <c r="W66" s="8">
        <v>0.37114406139817674</v>
      </c>
      <c r="X66" s="8">
        <v>0.38265079646716138</v>
      </c>
      <c r="Y66" s="8">
        <v>1.4995590067198106E-2</v>
      </c>
      <c r="Z66" s="57">
        <v>4.0236874242343976</v>
      </c>
      <c r="AA66" s="54">
        <v>0</v>
      </c>
      <c r="AB66" s="8">
        <v>2.4410810733609057E-2</v>
      </c>
      <c r="AC66" s="8">
        <v>0.24281053290971</v>
      </c>
      <c r="AD66" s="8">
        <v>0.40281869458172442</v>
      </c>
      <c r="AE66" s="8">
        <v>0.31496437170775848</v>
      </c>
      <c r="AF66" s="8">
        <v>1.4995590067198106E-2</v>
      </c>
      <c r="AG66" s="57">
        <v>4.0354726219499035</v>
      </c>
      <c r="AH66" s="54">
        <v>0</v>
      </c>
      <c r="AI66" s="8">
        <v>9.3949854866789365E-3</v>
      </c>
      <c r="AJ66" s="8">
        <v>0.24637142918349592</v>
      </c>
      <c r="AK66" s="8">
        <v>0.42913590605323743</v>
      </c>
      <c r="AL66" s="8">
        <v>0.30010208920938974</v>
      </c>
      <c r="AM66" s="8">
        <v>1.4995590067198106E-2</v>
      </c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</v>
      </c>
      <c r="D67" s="53">
        <v>110599.8824096328</v>
      </c>
      <c r="E67" s="57">
        <v>4.3678804590327571</v>
      </c>
      <c r="F67" s="54">
        <v>0</v>
      </c>
      <c r="G67" s="54">
        <v>0</v>
      </c>
      <c r="H67" s="8">
        <v>0.13174711419282595</v>
      </c>
      <c r="I67" s="8">
        <v>0.36862531258159237</v>
      </c>
      <c r="J67" s="8">
        <v>0.49962757322558182</v>
      </c>
      <c r="K67" s="54">
        <v>0</v>
      </c>
      <c r="L67" s="57">
        <v>4.5626784861403902</v>
      </c>
      <c r="M67" s="54">
        <v>0</v>
      </c>
      <c r="N67" s="54">
        <v>0</v>
      </c>
      <c r="O67" s="8">
        <v>7.1157112727208552E-2</v>
      </c>
      <c r="P67" s="8">
        <v>0.29500728840519436</v>
      </c>
      <c r="Q67" s="8">
        <v>0.63383559886759711</v>
      </c>
      <c r="R67" s="54">
        <v>0</v>
      </c>
      <c r="S67" s="57">
        <v>4.5592915983609696</v>
      </c>
      <c r="T67" s="54">
        <v>0</v>
      </c>
      <c r="U67" s="54">
        <v>0</v>
      </c>
      <c r="V67" s="8">
        <v>7.2785671143214867E-2</v>
      </c>
      <c r="W67" s="8">
        <v>0.29513705935259943</v>
      </c>
      <c r="X67" s="8">
        <v>0.63207726950418586</v>
      </c>
      <c r="Y67" s="54">
        <v>0</v>
      </c>
      <c r="Z67" s="57">
        <v>4.5183021256056843</v>
      </c>
      <c r="AA67" s="54">
        <v>0</v>
      </c>
      <c r="AB67" s="8">
        <v>1.1883290282229271E-2</v>
      </c>
      <c r="AC67" s="8">
        <v>9.6393509689684395E-2</v>
      </c>
      <c r="AD67" s="8">
        <v>0.25326098416825954</v>
      </c>
      <c r="AE67" s="8">
        <v>0.63846221585982688</v>
      </c>
      <c r="AF67" s="54">
        <v>0</v>
      </c>
      <c r="AG67" s="57">
        <v>4.5171966087294217</v>
      </c>
      <c r="AH67" s="54">
        <v>0</v>
      </c>
      <c r="AI67" s="54">
        <v>0</v>
      </c>
      <c r="AJ67" s="8">
        <v>5.2760938329020443E-2</v>
      </c>
      <c r="AK67" s="8">
        <v>0.37728151461253678</v>
      </c>
      <c r="AL67" s="8">
        <v>0.56995754705844293</v>
      </c>
      <c r="AM67" s="54">
        <v>0</v>
      </c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53</v>
      </c>
      <c r="D68" s="53">
        <v>77807.168689745304</v>
      </c>
      <c r="E68" s="57">
        <v>4.0859604863926302</v>
      </c>
      <c r="F68" s="54">
        <v>0</v>
      </c>
      <c r="G68" s="54">
        <v>0</v>
      </c>
      <c r="H68" s="8">
        <v>0.32608312950320534</v>
      </c>
      <c r="I68" s="8">
        <v>0.26187325460095906</v>
      </c>
      <c r="J68" s="8">
        <v>0.41204361589583599</v>
      </c>
      <c r="K68" s="54">
        <v>0</v>
      </c>
      <c r="L68" s="57">
        <v>4.4423593071147112</v>
      </c>
      <c r="M68" s="54">
        <v>0</v>
      </c>
      <c r="N68" s="8">
        <v>1.5539231838497414E-2</v>
      </c>
      <c r="O68" s="8">
        <v>0.14171669105431878</v>
      </c>
      <c r="P68" s="8">
        <v>0.22758961526116056</v>
      </c>
      <c r="Q68" s="8">
        <v>0.61515446184602374</v>
      </c>
      <c r="R68" s="54">
        <v>0</v>
      </c>
      <c r="S68" s="57">
        <v>4.3881801057905037</v>
      </c>
      <c r="T68" s="54">
        <v>0</v>
      </c>
      <c r="U68" s="8">
        <v>1.1992702096616292E-2</v>
      </c>
      <c r="V68" s="8">
        <v>0.18267094950298307</v>
      </c>
      <c r="W68" s="8">
        <v>0.21049988891368224</v>
      </c>
      <c r="X68" s="8">
        <v>0.59483645948671893</v>
      </c>
      <c r="Y68" s="54">
        <v>0</v>
      </c>
      <c r="Z68" s="57">
        <v>4.2737114350429364</v>
      </c>
      <c r="AA68" s="54">
        <v>0</v>
      </c>
      <c r="AB68" s="8">
        <v>1.5539231838497414E-2</v>
      </c>
      <c r="AC68" s="8">
        <v>0.19241706620111565</v>
      </c>
      <c r="AD68" s="8">
        <v>0.29483673703934171</v>
      </c>
      <c r="AE68" s="8">
        <v>0.49720696492104566</v>
      </c>
      <c r="AF68" s="54">
        <v>0</v>
      </c>
      <c r="AG68" s="57">
        <v>4.2399547451719526</v>
      </c>
      <c r="AH68" s="54">
        <v>0</v>
      </c>
      <c r="AI68" s="8">
        <v>1.5539231838497414E-2</v>
      </c>
      <c r="AJ68" s="8">
        <v>0.19202074222836249</v>
      </c>
      <c r="AK68" s="8">
        <v>0.32938607485583099</v>
      </c>
      <c r="AL68" s="8">
        <v>0.46305395107730951</v>
      </c>
      <c r="AM68" s="54">
        <v>0</v>
      </c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11</v>
      </c>
      <c r="D69" s="53">
        <v>11861.135325075109</v>
      </c>
      <c r="E69" s="57">
        <v>3.8276093707031325</v>
      </c>
      <c r="F69" s="54">
        <v>0</v>
      </c>
      <c r="G69" s="8">
        <v>7.5397400940139095E-2</v>
      </c>
      <c r="H69" s="8">
        <v>0.22973988186058139</v>
      </c>
      <c r="I69" s="8">
        <v>0.38643912091545313</v>
      </c>
      <c r="J69" s="8">
        <v>0.22288935595986847</v>
      </c>
      <c r="K69" s="8">
        <v>8.5534240323957886E-2</v>
      </c>
      <c r="L69" s="57">
        <v>4.1503681509871404</v>
      </c>
      <c r="M69" s="54">
        <v>0</v>
      </c>
      <c r="N69" s="8">
        <v>7.5397400940139095E-2</v>
      </c>
      <c r="O69" s="8">
        <v>0.10293453899939192</v>
      </c>
      <c r="P69" s="8">
        <v>0.34489795343330309</v>
      </c>
      <c r="Q69" s="8">
        <v>0.39123586630320806</v>
      </c>
      <c r="R69" s="8">
        <v>8.5534240323957886E-2</v>
      </c>
      <c r="S69" s="57">
        <v>4.252450922261227</v>
      </c>
      <c r="T69" s="54">
        <v>0</v>
      </c>
      <c r="U69" s="54">
        <v>0</v>
      </c>
      <c r="V69" s="8">
        <v>7.5397400940139095E-2</v>
      </c>
      <c r="W69" s="8">
        <v>0.53281323338923359</v>
      </c>
      <c r="X69" s="8">
        <v>0.30625512534666943</v>
      </c>
      <c r="Y69" s="8">
        <v>8.5534240323957886E-2</v>
      </c>
      <c r="Z69" s="57">
        <v>4.0292613181584818</v>
      </c>
      <c r="AA69" s="54">
        <v>0</v>
      </c>
      <c r="AB69" s="8">
        <v>0.10293453899939192</v>
      </c>
      <c r="AC69" s="8">
        <v>0.15379896422375083</v>
      </c>
      <c r="AD69" s="8">
        <v>0.2713057406914462</v>
      </c>
      <c r="AE69" s="8">
        <v>0.38642651576145309</v>
      </c>
      <c r="AF69" s="8">
        <v>8.5534240323957886E-2</v>
      </c>
      <c r="AG69" s="57">
        <v>4.0755527377652649</v>
      </c>
      <c r="AH69" s="54">
        <v>0</v>
      </c>
      <c r="AI69" s="54">
        <v>0</v>
      </c>
      <c r="AJ69" s="8">
        <v>0.15379896422375083</v>
      </c>
      <c r="AK69" s="8">
        <v>0.53777743949242285</v>
      </c>
      <c r="AL69" s="8">
        <v>0.22288935595986847</v>
      </c>
      <c r="AM69" s="8">
        <v>8.5534240323957886E-2</v>
      </c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20</v>
      </c>
      <c r="D70" s="53">
        <v>22435.607813948744</v>
      </c>
      <c r="E70" s="57">
        <v>3.6398840792788425</v>
      </c>
      <c r="F70" s="54">
        <v>0</v>
      </c>
      <c r="G70" s="8">
        <v>4.875713900671666E-2</v>
      </c>
      <c r="H70" s="8">
        <v>0.48717175918444744</v>
      </c>
      <c r="I70" s="8">
        <v>0.18401352271676621</v>
      </c>
      <c r="J70" s="8">
        <v>0.23926145151940945</v>
      </c>
      <c r="K70" s="8">
        <v>4.0796127572660303E-2</v>
      </c>
      <c r="L70" s="57">
        <v>3.6907149197375371</v>
      </c>
      <c r="M70" s="54">
        <v>0</v>
      </c>
      <c r="N70" s="54">
        <v>0</v>
      </c>
      <c r="O70" s="14">
        <v>0.53592889819116407</v>
      </c>
      <c r="P70" s="8">
        <v>0.18401352271676621</v>
      </c>
      <c r="Q70" s="8">
        <v>0.23926145151940945</v>
      </c>
      <c r="R70" s="8">
        <v>4.0796127572660303E-2</v>
      </c>
      <c r="S70" s="57">
        <v>3.5643994536553931</v>
      </c>
      <c r="T70" s="54">
        <v>0</v>
      </c>
      <c r="U70" s="8">
        <v>6.2581722512028454E-2</v>
      </c>
      <c r="V70" s="14">
        <v>0.53192773738056476</v>
      </c>
      <c r="W70" s="8">
        <v>0.12543296101533713</v>
      </c>
      <c r="X70" s="8">
        <v>0.23926145151940945</v>
      </c>
      <c r="Y70" s="8">
        <v>4.0796127572660303E-2</v>
      </c>
      <c r="Z70" s="57">
        <v>3.5355088885305634</v>
      </c>
      <c r="AA70" s="54">
        <v>0</v>
      </c>
      <c r="AB70" s="8">
        <v>9.0293664456379125E-2</v>
      </c>
      <c r="AC70" s="8">
        <v>0.50421579543621409</v>
      </c>
      <c r="AD70" s="8">
        <v>0.12543296101533713</v>
      </c>
      <c r="AE70" s="8">
        <v>0.23926145151940945</v>
      </c>
      <c r="AF70" s="8">
        <v>4.0796127572660303E-2</v>
      </c>
      <c r="AG70" s="57">
        <v>3.6907149197375371</v>
      </c>
      <c r="AH70" s="54">
        <v>0</v>
      </c>
      <c r="AI70" s="54">
        <v>0</v>
      </c>
      <c r="AJ70" s="14">
        <v>0.53592889819116407</v>
      </c>
      <c r="AK70" s="8">
        <v>0.18401352271676621</v>
      </c>
      <c r="AL70" s="8">
        <v>0.23926145151940945</v>
      </c>
      <c r="AM70" s="8">
        <v>4.0796127572660303E-2</v>
      </c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13</v>
      </c>
      <c r="D71" s="53">
        <v>18220.377304879294</v>
      </c>
      <c r="E71" s="57">
        <v>3.8643780793056357</v>
      </c>
      <c r="F71" s="54">
        <v>0</v>
      </c>
      <c r="G71" s="54">
        <v>0</v>
      </c>
      <c r="H71" s="8">
        <v>0.27327472991511698</v>
      </c>
      <c r="I71" s="8">
        <v>0.58907246086413023</v>
      </c>
      <c r="J71" s="8">
        <v>0.13765280922075265</v>
      </c>
      <c r="K71" s="54">
        <v>0</v>
      </c>
      <c r="L71" s="57">
        <v>4.0493574617231642</v>
      </c>
      <c r="M71" s="54">
        <v>0</v>
      </c>
      <c r="N71" s="54">
        <v>0</v>
      </c>
      <c r="O71" s="8">
        <v>0.24368680149845798</v>
      </c>
      <c r="P71" s="8">
        <v>0.46326893527991986</v>
      </c>
      <c r="Q71" s="8">
        <v>0.29304426322162214</v>
      </c>
      <c r="R71" s="54">
        <v>0</v>
      </c>
      <c r="S71" s="57">
        <v>4.1611253715388798</v>
      </c>
      <c r="T71" s="54">
        <v>0</v>
      </c>
      <c r="U71" s="54">
        <v>0</v>
      </c>
      <c r="V71" s="8">
        <v>0.13191889168274218</v>
      </c>
      <c r="W71" s="8">
        <v>0.57503684509563568</v>
      </c>
      <c r="X71" s="8">
        <v>0.29304426322162214</v>
      </c>
      <c r="Y71" s="54">
        <v>0</v>
      </c>
      <c r="Z71" s="57">
        <v>4.1397762214262999</v>
      </c>
      <c r="AA71" s="54">
        <v>0</v>
      </c>
      <c r="AB71" s="54">
        <v>0</v>
      </c>
      <c r="AC71" s="8">
        <v>0.29462388002769679</v>
      </c>
      <c r="AD71" s="8">
        <v>0.27097601851830616</v>
      </c>
      <c r="AE71" s="8">
        <v>0.43440010145399688</v>
      </c>
      <c r="AF71" s="54">
        <v>0</v>
      </c>
      <c r="AG71" s="57">
        <v>4.2120624500681192</v>
      </c>
      <c r="AH71" s="54">
        <v>0</v>
      </c>
      <c r="AI71" s="54">
        <v>0</v>
      </c>
      <c r="AJ71" s="8">
        <v>8.0981813153503349E-2</v>
      </c>
      <c r="AK71" s="8">
        <v>0.62597392362487458</v>
      </c>
      <c r="AL71" s="8">
        <v>0.29304426322162214</v>
      </c>
      <c r="AM71" s="54">
        <v>0</v>
      </c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25</v>
      </c>
      <c r="D72" s="53">
        <v>43633.318926502405</v>
      </c>
      <c r="E72" s="57">
        <v>4.4499912203038949</v>
      </c>
      <c r="F72" s="54">
        <v>0</v>
      </c>
      <c r="G72" s="54">
        <v>0</v>
      </c>
      <c r="H72" s="8">
        <v>5.2965196002123655E-2</v>
      </c>
      <c r="I72" s="8">
        <v>0.44407838769185687</v>
      </c>
      <c r="J72" s="8">
        <v>0.5029564163060195</v>
      </c>
      <c r="K72" s="54">
        <v>0</v>
      </c>
      <c r="L72" s="57">
        <v>4.5700061890069792</v>
      </c>
      <c r="M72" s="54">
        <v>0</v>
      </c>
      <c r="N72" s="54">
        <v>0</v>
      </c>
      <c r="O72" s="8">
        <v>2.6482598001061827E-2</v>
      </c>
      <c r="P72" s="8">
        <v>0.37702861499089546</v>
      </c>
      <c r="Q72" s="8">
        <v>0.59648878700804275</v>
      </c>
      <c r="R72" s="54">
        <v>0</v>
      </c>
      <c r="S72" s="57">
        <v>4.5992735061205092</v>
      </c>
      <c r="T72" s="54">
        <v>0</v>
      </c>
      <c r="U72" s="54">
        <v>0</v>
      </c>
      <c r="V72" s="8">
        <v>2.6482598001061827E-2</v>
      </c>
      <c r="W72" s="8">
        <v>0.34776129787736715</v>
      </c>
      <c r="X72" s="8">
        <v>0.62575610412157112</v>
      </c>
      <c r="Y72" s="54">
        <v>0</v>
      </c>
      <c r="Z72" s="57">
        <v>4.4499912203038949</v>
      </c>
      <c r="AA72" s="54">
        <v>0</v>
      </c>
      <c r="AB72" s="54">
        <v>0</v>
      </c>
      <c r="AC72" s="8">
        <v>5.2965196002123655E-2</v>
      </c>
      <c r="AD72" s="8">
        <v>0.44407838769185687</v>
      </c>
      <c r="AE72" s="8">
        <v>0.5029564163060195</v>
      </c>
      <c r="AF72" s="54">
        <v>0</v>
      </c>
      <c r="AG72" s="57">
        <v>4.4764738183049584</v>
      </c>
      <c r="AH72" s="54">
        <v>0</v>
      </c>
      <c r="AI72" s="54">
        <v>0</v>
      </c>
      <c r="AJ72" s="8">
        <v>2.6482598001061827E-2</v>
      </c>
      <c r="AK72" s="8">
        <v>0.4705609856929186</v>
      </c>
      <c r="AL72" s="8">
        <v>0.5029564163060195</v>
      </c>
      <c r="AM72" s="54">
        <v>0</v>
      </c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26</v>
      </c>
      <c r="D73" s="53">
        <v>40442.934020465938</v>
      </c>
      <c r="E73" s="57">
        <v>4.4307594002499142</v>
      </c>
      <c r="F73" s="54">
        <v>0</v>
      </c>
      <c r="G73" s="54">
        <v>0</v>
      </c>
      <c r="H73" s="8">
        <v>7.1228149582731451E-2</v>
      </c>
      <c r="I73" s="8">
        <v>0.42678430058462213</v>
      </c>
      <c r="J73" s="8">
        <v>0.5019875498326466</v>
      </c>
      <c r="K73" s="54">
        <v>0</v>
      </c>
      <c r="L73" s="57">
        <v>4.5430840197216966</v>
      </c>
      <c r="M73" s="54">
        <v>0</v>
      </c>
      <c r="N73" s="54">
        <v>0</v>
      </c>
      <c r="O73" s="54">
        <v>0</v>
      </c>
      <c r="P73" s="8">
        <v>0.45691598027830282</v>
      </c>
      <c r="Q73" s="8">
        <v>0.5430840197216974</v>
      </c>
      <c r="R73" s="54">
        <v>0</v>
      </c>
      <c r="S73" s="57">
        <v>4.6354522196917145</v>
      </c>
      <c r="T73" s="54">
        <v>0</v>
      </c>
      <c r="U73" s="54">
        <v>0</v>
      </c>
      <c r="V73" s="8">
        <v>3.3256952581496108E-2</v>
      </c>
      <c r="W73" s="8">
        <v>0.29803387514529411</v>
      </c>
      <c r="X73" s="8">
        <v>0.66870917227320992</v>
      </c>
      <c r="Y73" s="54">
        <v>0</v>
      </c>
      <c r="Z73" s="57">
        <v>4.638863625198451</v>
      </c>
      <c r="AA73" s="54">
        <v>0</v>
      </c>
      <c r="AB73" s="54">
        <v>0</v>
      </c>
      <c r="AC73" s="8">
        <v>3.3256952581496108E-2</v>
      </c>
      <c r="AD73" s="8">
        <v>0.29462246963855582</v>
      </c>
      <c r="AE73" s="8">
        <v>0.67212057777994827</v>
      </c>
      <c r="AF73" s="54">
        <v>0</v>
      </c>
      <c r="AG73" s="57">
        <v>4.6133659310736341</v>
      </c>
      <c r="AH73" s="54">
        <v>0</v>
      </c>
      <c r="AI73" s="54">
        <v>0</v>
      </c>
      <c r="AJ73" s="8">
        <v>3.3256952581496108E-2</v>
      </c>
      <c r="AK73" s="8">
        <v>0.32012016376337227</v>
      </c>
      <c r="AL73" s="8">
        <v>0.64662288365513176</v>
      </c>
      <c r="AM73" s="54">
        <v>0</v>
      </c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19</v>
      </c>
      <c r="D74" s="53">
        <v>24891.783194558437</v>
      </c>
      <c r="E74" s="57">
        <v>3.7493726751065104</v>
      </c>
      <c r="F74" s="54">
        <v>0</v>
      </c>
      <c r="G74" s="54">
        <v>0</v>
      </c>
      <c r="H74" s="8">
        <v>0.41859976180482728</v>
      </c>
      <c r="I74" s="8">
        <v>0.41342780128383544</v>
      </c>
      <c r="J74" s="8">
        <v>0.16797243691133748</v>
      </c>
      <c r="K74" s="54">
        <v>0</v>
      </c>
      <c r="L74" s="57">
        <v>4.1762566885244814</v>
      </c>
      <c r="M74" s="54">
        <v>0</v>
      </c>
      <c r="N74" s="54">
        <v>0</v>
      </c>
      <c r="O74" s="8">
        <v>0.14149877935430666</v>
      </c>
      <c r="P74" s="8">
        <v>0.54074575276690495</v>
      </c>
      <c r="Q74" s="8">
        <v>0.31775546787878861</v>
      </c>
      <c r="R74" s="54">
        <v>0</v>
      </c>
      <c r="S74" s="57">
        <v>4.0264736575570304</v>
      </c>
      <c r="T74" s="54">
        <v>0</v>
      </c>
      <c r="U74" s="54">
        <v>0</v>
      </c>
      <c r="V74" s="8">
        <v>0.14149877935430666</v>
      </c>
      <c r="W74" s="8">
        <v>0.69052878373435622</v>
      </c>
      <c r="X74" s="8">
        <v>0.16797243691133748</v>
      </c>
      <c r="Y74" s="54">
        <v>0</v>
      </c>
      <c r="Z74" s="57">
        <v>4.0277131366086962</v>
      </c>
      <c r="AA74" s="54">
        <v>0</v>
      </c>
      <c r="AB74" s="54">
        <v>0</v>
      </c>
      <c r="AC74" s="8">
        <v>0.19189994752652711</v>
      </c>
      <c r="AD74" s="8">
        <v>0.58848696833824965</v>
      </c>
      <c r="AE74" s="8">
        <v>0.21961308413522329</v>
      </c>
      <c r="AF74" s="54">
        <v>0</v>
      </c>
      <c r="AG74" s="57">
        <v>3.9760724893848103</v>
      </c>
      <c r="AH74" s="54">
        <v>0</v>
      </c>
      <c r="AI74" s="54">
        <v>0</v>
      </c>
      <c r="AJ74" s="8">
        <v>0.19189994752652711</v>
      </c>
      <c r="AK74" s="8">
        <v>0.64012761556213549</v>
      </c>
      <c r="AL74" s="8">
        <v>0.16797243691133748</v>
      </c>
      <c r="AM74" s="54">
        <v>0</v>
      </c>
      <c r="AN74" s="52"/>
      <c r="AO74" s="52"/>
      <c r="AP74" s="52"/>
      <c r="AQ74" s="52"/>
      <c r="AR74" s="52"/>
    </row>
  </sheetData>
  <mergeCells count="34">
    <mergeCell ref="AH1:AM1"/>
    <mergeCell ref="A1:B3"/>
    <mergeCell ref="C1:D1"/>
    <mergeCell ref="E1:E3"/>
    <mergeCell ref="F1:K1"/>
    <mergeCell ref="L1:L3"/>
    <mergeCell ref="M1:R1"/>
    <mergeCell ref="C2:C3"/>
    <mergeCell ref="D2:D3"/>
    <mergeCell ref="S1:S3"/>
    <mergeCell ref="T1:Y1"/>
    <mergeCell ref="Z1:Z3"/>
    <mergeCell ref="AA1:AF1"/>
    <mergeCell ref="AG1:AG3"/>
    <mergeCell ref="A50:A51"/>
    <mergeCell ref="A5:A8"/>
    <mergeCell ref="A9:A10"/>
    <mergeCell ref="A11:A16"/>
    <mergeCell ref="A17:A21"/>
    <mergeCell ref="A22:A23"/>
    <mergeCell ref="A24:A27"/>
    <mergeCell ref="A28:A31"/>
    <mergeCell ref="A32:A33"/>
    <mergeCell ref="A34:A37"/>
    <mergeCell ref="A38:A47"/>
    <mergeCell ref="A48:A49"/>
    <mergeCell ref="A66:A67"/>
    <mergeCell ref="A68:A74"/>
    <mergeCell ref="A52:A53"/>
    <mergeCell ref="A54:A55"/>
    <mergeCell ref="A56:A59"/>
    <mergeCell ref="A60:A61"/>
    <mergeCell ref="A62:A63"/>
    <mergeCell ref="A64:A65"/>
  </mergeCells>
  <hyperlinks>
    <hyperlink ref="A1:B3" location="'Index'!A79" display="Vissza" xr:uid="{27752873-F92E-47CE-A04E-F730E07D9BF7}"/>
  </hyperlinks>
  <pageMargins left="0.75" right="0.75" top="1" bottom="1" header="0.5" footer="0.5"/>
  <pageSetup orientation="portrait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B847A-9944-4356-BE9B-273380031963}">
  <sheetPr codeName="Munka6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273</v>
      </c>
      <c r="D1" s="65"/>
      <c r="E1" s="65"/>
      <c r="F1" s="65"/>
      <c r="G1" s="65"/>
      <c r="H1" s="65"/>
      <c r="I1" s="65"/>
      <c r="J1" s="65"/>
    </row>
    <row r="2" spans="1:44" ht="59.1" customHeight="1" x14ac:dyDescent="0.2">
      <c r="A2" s="67"/>
      <c r="B2" s="67"/>
      <c r="C2" s="66" t="s">
        <v>1</v>
      </c>
      <c r="D2" s="66"/>
      <c r="E2" s="4" t="s">
        <v>274</v>
      </c>
      <c r="F2" s="4" t="s">
        <v>275</v>
      </c>
      <c r="G2" s="4" t="s">
        <v>276</v>
      </c>
      <c r="H2" s="4" t="s">
        <v>277</v>
      </c>
      <c r="I2" s="4" t="s">
        <v>278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0.10702230381472547</v>
      </c>
      <c r="F4" s="8">
        <v>0.59640940113510166</v>
      </c>
      <c r="G4" s="8">
        <v>0.24280372906151138</v>
      </c>
      <c r="H4" s="8">
        <v>2.7526093845197903E-2</v>
      </c>
      <c r="I4" s="8">
        <v>4.2769589606565734E-3</v>
      </c>
      <c r="J4" s="8">
        <v>2.1961513182806681E-2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0.13190100424159576</v>
      </c>
      <c r="F5" s="8">
        <v>0.5537819382588719</v>
      </c>
      <c r="G5" s="8">
        <v>0.27018794311663047</v>
      </c>
      <c r="H5" s="8">
        <v>2.1805527334995613E-2</v>
      </c>
      <c r="I5" s="8">
        <v>6.3727142160333464E-3</v>
      </c>
      <c r="J5" s="8">
        <v>1.5950872831873263E-2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9.2016425919812461E-2</v>
      </c>
      <c r="F6" s="8">
        <v>0.61016525334382465</v>
      </c>
      <c r="G6" s="8">
        <v>0.23276757014114477</v>
      </c>
      <c r="H6" s="8">
        <v>2.9360982940695526E-2</v>
      </c>
      <c r="I6" s="8">
        <v>5.2036671883062937E-3</v>
      </c>
      <c r="J6" s="8">
        <v>3.0486100466215197E-2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0.10094285635631793</v>
      </c>
      <c r="F7" s="8">
        <v>0.60401358590370302</v>
      </c>
      <c r="G7" s="8">
        <v>0.24845069489207938</v>
      </c>
      <c r="H7" s="8">
        <v>2.4578413915703749E-2</v>
      </c>
      <c r="I7" s="8">
        <v>1.3809268188266013E-3</v>
      </c>
      <c r="J7" s="8">
        <v>2.0633522113368684E-2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0.10318315871721091</v>
      </c>
      <c r="F8" s="8">
        <v>0.62518100717985636</v>
      </c>
      <c r="G8" s="8">
        <v>0.21144045707169526</v>
      </c>
      <c r="H8" s="8">
        <v>3.6947454063780041E-2</v>
      </c>
      <c r="I8" s="8">
        <v>3.9367294125172174E-3</v>
      </c>
      <c r="J8" s="8">
        <v>1.9311193554939262E-2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0.11336380667613763</v>
      </c>
      <c r="F9" s="8">
        <v>0.59487406105829099</v>
      </c>
      <c r="G9" s="8">
        <v>0.23987771604976499</v>
      </c>
      <c r="H9" s="8">
        <v>2.4208725745718043E-2</v>
      </c>
      <c r="I9" s="8">
        <v>5.8844983134771402E-3</v>
      </c>
      <c r="J9" s="8">
        <v>2.179119215661187E-2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9.4549171694781789E-2</v>
      </c>
      <c r="F10" s="8">
        <v>0.59942926882981884</v>
      </c>
      <c r="G10" s="8">
        <v>0.24855891796196164</v>
      </c>
      <c r="H10" s="8">
        <v>3.4051040927865012E-2</v>
      </c>
      <c r="I10" s="8">
        <v>1.1150821667897525E-3</v>
      </c>
      <c r="J10" s="8">
        <v>2.2296518418782916E-2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0.12593646588438662</v>
      </c>
      <c r="F11" s="13">
        <v>0.50242182834520399</v>
      </c>
      <c r="G11" s="8">
        <v>0.32276212409378924</v>
      </c>
      <c r="H11" s="8">
        <v>3.1670097773162958E-2</v>
      </c>
      <c r="I11" s="8">
        <v>9.255657026844482E-3</v>
      </c>
      <c r="J11" s="8">
        <v>7.9538268766124864E-3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0.10196693838979107</v>
      </c>
      <c r="F12" s="8">
        <v>0.58372950275201951</v>
      </c>
      <c r="G12" s="8">
        <v>0.24997850206060943</v>
      </c>
      <c r="H12" s="8">
        <v>3.1468968071776619E-2</v>
      </c>
      <c r="I12" s="8">
        <v>7.5267868860857887E-3</v>
      </c>
      <c r="J12" s="8">
        <v>2.5329301839716701E-2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9.3492726436952223E-2</v>
      </c>
      <c r="F13" s="8">
        <v>0.59957701706607847</v>
      </c>
      <c r="G13" s="8">
        <v>0.25125730454390577</v>
      </c>
      <c r="H13" s="8">
        <v>3.368410577615788E-2</v>
      </c>
      <c r="I13" s="54">
        <v>0</v>
      </c>
      <c r="J13" s="8">
        <v>2.198884617690532E-2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0.14006792786706654</v>
      </c>
      <c r="F14" s="8">
        <v>0.72746112769760019</v>
      </c>
      <c r="G14" s="13">
        <v>8.1816294098622996E-2</v>
      </c>
      <c r="H14" s="54">
        <v>0</v>
      </c>
      <c r="I14" s="54">
        <v>0</v>
      </c>
      <c r="J14" s="8">
        <v>5.0654650336710461E-2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0.14508555241873006</v>
      </c>
      <c r="F15" s="8">
        <v>0.66731291131753312</v>
      </c>
      <c r="G15" s="8">
        <v>0.15397327897100879</v>
      </c>
      <c r="H15" s="54">
        <v>0</v>
      </c>
      <c r="I15" s="54">
        <v>0</v>
      </c>
      <c r="J15" s="8">
        <v>3.3628257292726768E-2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7.9335724063118576E-2</v>
      </c>
      <c r="F16" s="14">
        <v>0.71841145426177477</v>
      </c>
      <c r="G16" s="8">
        <v>0.16313279844651504</v>
      </c>
      <c r="H16" s="8">
        <v>1.962854697997499E-2</v>
      </c>
      <c r="I16" s="8">
        <v>5.2463003144999276E-3</v>
      </c>
      <c r="J16" s="8">
        <v>1.4245175934116738E-2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0.12793166962159133</v>
      </c>
      <c r="F17" s="14">
        <v>0.73284400113404358</v>
      </c>
      <c r="G17" s="13">
        <v>0.12475952853380061</v>
      </c>
      <c r="H17" s="8">
        <v>9.5730278561899952E-3</v>
      </c>
      <c r="I17" s="54">
        <v>0</v>
      </c>
      <c r="J17" s="8">
        <v>4.891772854374395E-3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0.1181296049149667</v>
      </c>
      <c r="F18" s="8">
        <v>0.56219982581029337</v>
      </c>
      <c r="G18" s="8">
        <v>0.26905906409732444</v>
      </c>
      <c r="H18" s="8">
        <v>4.4590298536670188E-2</v>
      </c>
      <c r="I18" s="54">
        <v>0</v>
      </c>
      <c r="J18" s="8">
        <v>6.0212066407437197E-3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9.165520390748122E-2</v>
      </c>
      <c r="F19" s="8">
        <v>0.58390259347006424</v>
      </c>
      <c r="G19" s="8">
        <v>0.26602902913425419</v>
      </c>
      <c r="H19" s="8">
        <v>2.8956555811148022E-2</v>
      </c>
      <c r="I19" s="8">
        <v>1.5219394556842826E-3</v>
      </c>
      <c r="J19" s="8">
        <v>2.7934678221369726E-2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0.11043130729793116</v>
      </c>
      <c r="F20" s="8">
        <v>0.57510994709542052</v>
      </c>
      <c r="G20" s="8">
        <v>0.24029957745744179</v>
      </c>
      <c r="H20" s="8">
        <v>1.8651911039035053E-2</v>
      </c>
      <c r="I20" s="8">
        <v>1.6862311204281676E-2</v>
      </c>
      <c r="J20" s="8">
        <v>3.8644945905890571E-2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9.2686171046984664E-2</v>
      </c>
      <c r="F21" s="8">
        <v>0.53252718922374942</v>
      </c>
      <c r="G21" s="8">
        <v>0.34017989833008444</v>
      </c>
      <c r="H21" s="54">
        <v>0</v>
      </c>
      <c r="I21" s="54">
        <v>0</v>
      </c>
      <c r="J21" s="8">
        <v>3.460674139918133E-2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0.10987274867351209</v>
      </c>
      <c r="F22" s="8">
        <v>0.60800442619024853</v>
      </c>
      <c r="G22" s="8">
        <v>0.22700903692842403</v>
      </c>
      <c r="H22" s="8">
        <v>2.6346944162449901E-2</v>
      </c>
      <c r="I22" s="8">
        <v>5.1807299722575898E-3</v>
      </c>
      <c r="J22" s="8">
        <v>2.3586114073107987E-2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9.3533006720488865E-2</v>
      </c>
      <c r="F23" s="8">
        <v>0.54153770723025629</v>
      </c>
      <c r="G23" s="8">
        <v>0.31754970916298519</v>
      </c>
      <c r="H23" s="8">
        <v>3.3106240516034745E-2</v>
      </c>
      <c r="I23" s="54">
        <v>0</v>
      </c>
      <c r="J23" s="8">
        <v>1.4273336370235512E-2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0.13429497939872528</v>
      </c>
      <c r="F24" s="8">
        <v>0.59170343623877308</v>
      </c>
      <c r="G24" s="8">
        <v>0.23016896945569487</v>
      </c>
      <c r="H24" s="8">
        <v>3.9552418251902158E-2</v>
      </c>
      <c r="I24" s="54">
        <v>0</v>
      </c>
      <c r="J24" s="8">
        <v>4.2801966549045048E-3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9.009594155029646E-2</v>
      </c>
      <c r="F25" s="8">
        <v>0.62741970683122739</v>
      </c>
      <c r="G25" s="8">
        <v>0.23463245611615896</v>
      </c>
      <c r="H25" s="8">
        <v>2.8942047173985443E-2</v>
      </c>
      <c r="I25" s="54">
        <v>0</v>
      </c>
      <c r="J25" s="8">
        <v>1.8909848328332049E-2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8.7536306869174532E-2</v>
      </c>
      <c r="F26" s="8">
        <v>0.5964027426662063</v>
      </c>
      <c r="G26" s="8">
        <v>0.26700302670370929</v>
      </c>
      <c r="H26" s="8">
        <v>2.3374891671206918E-2</v>
      </c>
      <c r="I26" s="8">
        <v>1.9163209460532785E-3</v>
      </c>
      <c r="J26" s="8">
        <v>2.3766711143648315E-2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0.12478182343034931</v>
      </c>
      <c r="F27" s="8">
        <v>0.56995521636706825</v>
      </c>
      <c r="G27" s="8">
        <v>0.23019115700699053</v>
      </c>
      <c r="H27" s="8">
        <v>2.0600460267404381E-2</v>
      </c>
      <c r="I27" s="8">
        <v>1.5617575746649747E-2</v>
      </c>
      <c r="J27" s="8">
        <v>3.8853767181538441E-2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0.10700543787471445</v>
      </c>
      <c r="F28" s="8">
        <v>0.63687214938263648</v>
      </c>
      <c r="G28" s="8">
        <v>0.18009660839571948</v>
      </c>
      <c r="H28" s="8">
        <v>3.3329382494209941E-2</v>
      </c>
      <c r="I28" s="54">
        <v>0</v>
      </c>
      <c r="J28" s="8">
        <v>4.2696421852720795E-2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0.10243049311853118</v>
      </c>
      <c r="F29" s="8">
        <v>0.61321292404191785</v>
      </c>
      <c r="G29" s="8">
        <v>0.21139644631165522</v>
      </c>
      <c r="H29" s="8">
        <v>2.4356064007621622E-2</v>
      </c>
      <c r="I29" s="8">
        <v>8.9100804459931546E-3</v>
      </c>
      <c r="J29" s="8">
        <v>3.9693992074279226E-2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0.11720950384182503</v>
      </c>
      <c r="F30" s="8">
        <v>0.6094336507941247</v>
      </c>
      <c r="G30" s="8">
        <v>0.23582389786628652</v>
      </c>
      <c r="H30" s="8">
        <v>2.0465211003404996E-2</v>
      </c>
      <c r="I30" s="8">
        <v>3.5601178146591876E-3</v>
      </c>
      <c r="J30" s="8">
        <v>1.350761867969886E-2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9.8474521947610374E-2</v>
      </c>
      <c r="F31" s="8">
        <v>0.55624450208594278</v>
      </c>
      <c r="G31" s="8">
        <v>0.29353423249417882</v>
      </c>
      <c r="H31" s="8">
        <v>3.6290860495004275E-2</v>
      </c>
      <c r="I31" s="8">
        <v>3.0604308242392648E-3</v>
      </c>
      <c r="J31" s="8">
        <v>1.2395452153023789E-2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0.10278605771913893</v>
      </c>
      <c r="F32" s="8">
        <v>0.5676774250753831</v>
      </c>
      <c r="G32" s="8">
        <v>0.26988108072111056</v>
      </c>
      <c r="H32" s="8">
        <v>3.3770348005304505E-2</v>
      </c>
      <c r="I32" s="8">
        <v>5.4515780582617586E-3</v>
      </c>
      <c r="J32" s="8">
        <v>2.0433510420801781E-2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0.1224470919311498</v>
      </c>
      <c r="F33" s="14">
        <v>0.70102670449457216</v>
      </c>
      <c r="G33" s="13">
        <v>0.14421115377690757</v>
      </c>
      <c r="H33" s="13">
        <v>4.7898563388146832E-3</v>
      </c>
      <c r="I33" s="54">
        <v>0</v>
      </c>
      <c r="J33" s="8">
        <v>2.7525193458556297E-2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9.7657835395439818E-2</v>
      </c>
      <c r="F34" s="14">
        <v>0.67759256393860912</v>
      </c>
      <c r="G34" s="13">
        <v>0.16789579427374279</v>
      </c>
      <c r="H34" s="8">
        <v>3.0216159798860043E-2</v>
      </c>
      <c r="I34" s="8">
        <v>3.2911493614398157E-3</v>
      </c>
      <c r="J34" s="8">
        <v>2.3346497231908771E-2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0.11123937551273358</v>
      </c>
      <c r="F35" s="8">
        <v>0.61328506950391382</v>
      </c>
      <c r="G35" s="8">
        <v>0.22685757636051279</v>
      </c>
      <c r="H35" s="8">
        <v>1.8663082680245632E-2</v>
      </c>
      <c r="I35" s="8">
        <v>1.8520237454864004E-3</v>
      </c>
      <c r="J35" s="8">
        <v>2.8102872197107623E-2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0.10321285614215257</v>
      </c>
      <c r="F36" s="8">
        <v>0.5816654775785487</v>
      </c>
      <c r="G36" s="8">
        <v>0.25647275543118908</v>
      </c>
      <c r="H36" s="8">
        <v>3.0950694246543339E-2</v>
      </c>
      <c r="I36" s="8">
        <v>4.3167293115116464E-3</v>
      </c>
      <c r="J36" s="8">
        <v>2.3381487290052447E-2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0.11417593234869348</v>
      </c>
      <c r="F37" s="8">
        <v>0.54111720476299718</v>
      </c>
      <c r="G37" s="8">
        <v>0.29399824206056518</v>
      </c>
      <c r="H37" s="8">
        <v>2.8234705574364461E-2</v>
      </c>
      <c r="I37" s="8">
        <v>6.4239083291926279E-3</v>
      </c>
      <c r="J37" s="8">
        <v>1.605000692418743E-2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0.11537144405242979</v>
      </c>
      <c r="F38" s="8">
        <v>0.677355109501798</v>
      </c>
      <c r="G38" s="13">
        <v>0.13368613046360864</v>
      </c>
      <c r="H38" s="8">
        <v>3.5214465280248998E-2</v>
      </c>
      <c r="I38" s="8">
        <v>9.8213253729938256E-3</v>
      </c>
      <c r="J38" s="8">
        <v>2.8551525328921162E-2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8.6587276154863002E-2</v>
      </c>
      <c r="F39" s="8">
        <v>0.65399911870819594</v>
      </c>
      <c r="G39" s="8">
        <v>0.20657173379468508</v>
      </c>
      <c r="H39" s="8">
        <v>3.386112377748788E-2</v>
      </c>
      <c r="I39" s="54">
        <v>0</v>
      </c>
      <c r="J39" s="8">
        <v>1.8980747564768346E-2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9.6474307234475157E-2</v>
      </c>
      <c r="F40" s="8">
        <v>0.69727983320665077</v>
      </c>
      <c r="G40" s="8">
        <v>0.16568989453967567</v>
      </c>
      <c r="H40" s="8">
        <v>1.7693635583954155E-2</v>
      </c>
      <c r="I40" s="54">
        <v>0</v>
      </c>
      <c r="J40" s="8">
        <v>2.2862329435244487E-2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0.13472251775566005</v>
      </c>
      <c r="F41" s="8">
        <v>0.61487238298910429</v>
      </c>
      <c r="G41" s="8">
        <v>0.20261022766904691</v>
      </c>
      <c r="H41" s="8">
        <v>2.2001032254715603E-2</v>
      </c>
      <c r="I41" s="8">
        <v>4.0475799145757319E-3</v>
      </c>
      <c r="J41" s="8">
        <v>2.1746259416897461E-2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8.889012401420332E-2</v>
      </c>
      <c r="F42" s="8">
        <v>0.62040402655661497</v>
      </c>
      <c r="G42" s="8">
        <v>0.24071199155335754</v>
      </c>
      <c r="H42" s="8">
        <v>1.6066444862991937E-2</v>
      </c>
      <c r="I42" s="54">
        <v>0</v>
      </c>
      <c r="J42" s="8">
        <v>3.3927413012832176E-2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0.12280730046615314</v>
      </c>
      <c r="F43" s="8">
        <v>0.59750834262989927</v>
      </c>
      <c r="G43" s="8">
        <v>0.21007903294920424</v>
      </c>
      <c r="H43" s="8">
        <v>3.2823283875726229E-2</v>
      </c>
      <c r="I43" s="8">
        <v>2.7960036449476092E-3</v>
      </c>
      <c r="J43" s="8">
        <v>3.3986036434070631E-2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0.10499833485193977</v>
      </c>
      <c r="F44" s="8">
        <v>0.57724131911462928</v>
      </c>
      <c r="G44" s="8">
        <v>0.27471812591024158</v>
      </c>
      <c r="H44" s="8">
        <v>2.4835390554039414E-2</v>
      </c>
      <c r="I44" s="8">
        <v>2.7694977565597754E-3</v>
      </c>
      <c r="J44" s="8">
        <v>1.5437331812589668E-2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7.1603416942981293E-2</v>
      </c>
      <c r="F45" s="8">
        <v>0.55722599755718893</v>
      </c>
      <c r="G45" s="8">
        <v>0.31488235496934919</v>
      </c>
      <c r="H45" s="8">
        <v>3.4832853211765609E-2</v>
      </c>
      <c r="I45" s="8">
        <v>8.1431127603326658E-3</v>
      </c>
      <c r="J45" s="8">
        <v>1.3312264558381906E-2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0.12501733972913301</v>
      </c>
      <c r="F46" s="8">
        <v>0.57999134860101231</v>
      </c>
      <c r="G46" s="8">
        <v>0.24217050510873117</v>
      </c>
      <c r="H46" s="8">
        <v>2.909594954525787E-2</v>
      </c>
      <c r="I46" s="8">
        <v>7.8507933935521041E-3</v>
      </c>
      <c r="J46" s="8">
        <v>1.5874063622313174E-2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0.11718748929953268</v>
      </c>
      <c r="F47" s="8">
        <v>0.50070367776828173</v>
      </c>
      <c r="G47" s="8">
        <v>0.33318864457620356</v>
      </c>
      <c r="H47" s="8">
        <v>2.5814965751807396E-2</v>
      </c>
      <c r="I47" s="8">
        <v>5.2551182006189802E-3</v>
      </c>
      <c r="J47" s="8">
        <v>1.7850104403555691E-2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0.12123302508620502</v>
      </c>
      <c r="F48" s="13">
        <v>0.50890642148326182</v>
      </c>
      <c r="G48" s="8">
        <v>0.28142197941992497</v>
      </c>
      <c r="H48" s="8">
        <v>4.898032216610633E-2</v>
      </c>
      <c r="I48" s="8">
        <v>1.3490073567893999E-2</v>
      </c>
      <c r="J48" s="8">
        <v>2.5968178276606621E-2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0.10366318910844501</v>
      </c>
      <c r="F49" s="8">
        <v>0.61709325948237315</v>
      </c>
      <c r="G49" s="8">
        <v>0.2336751894025059</v>
      </c>
      <c r="H49" s="8">
        <v>2.2454766888043612E-2</v>
      </c>
      <c r="I49" s="8">
        <v>2.0991730357486794E-3</v>
      </c>
      <c r="J49" s="8">
        <v>2.1014422082882307E-2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0.10702230381472547</v>
      </c>
      <c r="F51" s="8">
        <v>0.59640940113510166</v>
      </c>
      <c r="G51" s="8">
        <v>0.24280372906151138</v>
      </c>
      <c r="H51" s="8">
        <v>2.7526093845197903E-2</v>
      </c>
      <c r="I51" s="8">
        <v>4.2769589606565734E-3</v>
      </c>
      <c r="J51" s="8">
        <v>2.1961513182806681E-2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8">
        <v>0.13713400839484885</v>
      </c>
      <c r="F52" s="8">
        <v>0.66902346104775912</v>
      </c>
      <c r="G52" s="8">
        <v>0.13905974767087531</v>
      </c>
      <c r="H52" s="8">
        <v>4.7869552952842093E-3</v>
      </c>
      <c r="I52" s="54">
        <v>0</v>
      </c>
      <c r="J52" s="8">
        <v>4.9995827591231862E-2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0.1047836111688733</v>
      </c>
      <c r="F53" s="8">
        <v>0.59101081728942828</v>
      </c>
      <c r="G53" s="8">
        <v>0.25051670617221011</v>
      </c>
      <c r="H53" s="8">
        <v>2.9216663773221949E-2</v>
      </c>
      <c r="I53" s="8">
        <v>4.5949348675453803E-3</v>
      </c>
      <c r="J53" s="8">
        <v>1.9877266728719388E-2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0.11094485189972204</v>
      </c>
      <c r="F54" s="8">
        <v>0.59921375931320564</v>
      </c>
      <c r="G54" s="8">
        <v>0.23727716448996403</v>
      </c>
      <c r="H54" s="8">
        <v>2.6840326466749484E-2</v>
      </c>
      <c r="I54" s="8">
        <v>4.2068064947154106E-3</v>
      </c>
      <c r="J54" s="8">
        <v>2.1517091335641978E-2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5.2674700832572301E-2</v>
      </c>
      <c r="F55" s="8">
        <v>0.557554518650341</v>
      </c>
      <c r="G55" s="8">
        <v>0.31937526640951447</v>
      </c>
      <c r="H55" s="8">
        <v>3.7027523123930504E-2</v>
      </c>
      <c r="I55" s="8">
        <v>5.2489338822061145E-3</v>
      </c>
      <c r="J55" s="8">
        <v>2.8119057101435457E-2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0.13713400839484885</v>
      </c>
      <c r="F56" s="8">
        <v>0.66902346104775912</v>
      </c>
      <c r="G56" s="8">
        <v>0.13905974767087531</v>
      </c>
      <c r="H56" s="8">
        <v>4.7869552952842093E-3</v>
      </c>
      <c r="I56" s="54">
        <v>0</v>
      </c>
      <c r="J56" s="8">
        <v>4.9995827591231862E-2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0.1047836111688733</v>
      </c>
      <c r="F57" s="8">
        <v>0.59101081728942828</v>
      </c>
      <c r="G57" s="8">
        <v>0.25051670617221011</v>
      </c>
      <c r="H57" s="8">
        <v>2.9216663773221949E-2</v>
      </c>
      <c r="I57" s="8">
        <v>4.5949348675453803E-3</v>
      </c>
      <c r="J57" s="8">
        <v>1.9877266728719388E-2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0.10702230381472547</v>
      </c>
      <c r="F61" s="8">
        <v>0.59640940113510166</v>
      </c>
      <c r="G61" s="8">
        <v>0.24280372906151138</v>
      </c>
      <c r="H61" s="8">
        <v>2.7526093845197903E-2</v>
      </c>
      <c r="I61" s="8">
        <v>4.2769589606565734E-3</v>
      </c>
      <c r="J61" s="8">
        <v>2.1961513182806681E-2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0.11084757695559695</v>
      </c>
      <c r="F62" s="8">
        <v>0.58108789749986034</v>
      </c>
      <c r="G62" s="8">
        <v>0.24256526812130716</v>
      </c>
      <c r="H62" s="8">
        <v>3.1412151656869565E-2</v>
      </c>
      <c r="I62" s="8">
        <v>6.102800716967987E-3</v>
      </c>
      <c r="J62" s="8">
        <v>2.798430504939721E-2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9.8061759353379727E-2</v>
      </c>
      <c r="F63" s="8">
        <v>0.63229939107369515</v>
      </c>
      <c r="G63" s="8">
        <v>0.24336231397252173</v>
      </c>
      <c r="H63" s="8">
        <v>1.8423163801120166E-2</v>
      </c>
      <c r="I63" s="54">
        <v>0</v>
      </c>
      <c r="J63" s="8">
        <v>7.8533717992822112E-3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0.11885332216701398</v>
      </c>
      <c r="F64" s="13">
        <v>0.42735524833004407</v>
      </c>
      <c r="G64" s="14">
        <v>0.36276764719854382</v>
      </c>
      <c r="H64" s="8">
        <v>5.1603781184647569E-2</v>
      </c>
      <c r="I64" s="8">
        <v>3.7220474323131207E-3</v>
      </c>
      <c r="J64" s="8">
        <v>3.5697953687436994E-2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0.10578136001707011</v>
      </c>
      <c r="F65" s="8">
        <v>0.61414132379336517</v>
      </c>
      <c r="G65" s="8">
        <v>0.23022083249912242</v>
      </c>
      <c r="H65" s="8">
        <v>2.5000609066451719E-2</v>
      </c>
      <c r="I65" s="8">
        <v>4.3351630812859566E-3</v>
      </c>
      <c r="J65" s="8">
        <v>2.0520711542702418E-2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0.10223636562787541</v>
      </c>
      <c r="F66" s="8">
        <v>0.61394461124061095</v>
      </c>
      <c r="G66" s="8">
        <v>0.22762551468107486</v>
      </c>
      <c r="H66" s="8">
        <v>3.1719472442457201E-2</v>
      </c>
      <c r="I66" s="8">
        <v>3.2477297035751391E-3</v>
      </c>
      <c r="J66" s="8">
        <v>2.1226306304409373E-2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0.11499067915930027</v>
      </c>
      <c r="F67" s="8">
        <v>0.5672140520914053</v>
      </c>
      <c r="G67" s="8">
        <v>0.26807478449972166</v>
      </c>
      <c r="H67" s="8">
        <v>2.0544304001635417E-2</v>
      </c>
      <c r="I67" s="8">
        <v>5.9905801391700198E-3</v>
      </c>
      <c r="J67" s="8">
        <v>2.3185600108768131E-2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0.12096268944567275</v>
      </c>
      <c r="F68" s="8">
        <v>0.57113536563297684</v>
      </c>
      <c r="G68" s="8">
        <v>0.26975846039879259</v>
      </c>
      <c r="H68" s="8">
        <v>3.346025370837704E-2</v>
      </c>
      <c r="I68" s="54">
        <v>0</v>
      </c>
      <c r="J68" s="13">
        <v>4.6832308141806465E-3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8.3161392498261086E-2</v>
      </c>
      <c r="F69" s="8">
        <v>0.64351784390535527</v>
      </c>
      <c r="G69" s="8">
        <v>0.21714837518727298</v>
      </c>
      <c r="H69" s="8">
        <v>2.6885859789633645E-2</v>
      </c>
      <c r="I69" s="54">
        <v>0</v>
      </c>
      <c r="J69" s="8">
        <v>2.9286528619477111E-2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7.0509514260066297E-2</v>
      </c>
      <c r="F70" s="8">
        <v>0.51085443206777426</v>
      </c>
      <c r="G70" s="8">
        <v>0.29167355878180534</v>
      </c>
      <c r="H70" s="8">
        <v>4.9552198358592765E-2</v>
      </c>
      <c r="I70" s="8">
        <v>2.4717372059425952E-2</v>
      </c>
      <c r="J70" s="8">
        <v>5.2692924472334625E-2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8">
        <v>5.9245942249724501E-2</v>
      </c>
      <c r="F71" s="8">
        <v>0.50454153467467344</v>
      </c>
      <c r="G71" s="8">
        <v>0.35929053573581338</v>
      </c>
      <c r="H71" s="8">
        <v>3.1818563931935946E-2</v>
      </c>
      <c r="I71" s="8">
        <v>2.4906423488643404E-2</v>
      </c>
      <c r="J71" s="8">
        <v>2.0196999919209251E-2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13">
        <v>2.677293481603836E-2</v>
      </c>
      <c r="F72" s="14">
        <v>0.73343508495556353</v>
      </c>
      <c r="G72" s="8">
        <v>0.21670735211472875</v>
      </c>
      <c r="H72" s="8">
        <v>1.2569024194892415E-2</v>
      </c>
      <c r="I72" s="54">
        <v>0</v>
      </c>
      <c r="J72" s="8">
        <v>1.051560391877771E-2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7.3883781852963237E-2</v>
      </c>
      <c r="F73" s="8">
        <v>0.67349417290116564</v>
      </c>
      <c r="G73" s="8">
        <v>0.1958481598228522</v>
      </c>
      <c r="H73" s="8">
        <v>3.3654491872819922E-2</v>
      </c>
      <c r="I73" s="54">
        <v>0</v>
      </c>
      <c r="J73" s="8">
        <v>2.311939355019783E-2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14">
        <v>0.23501516582714022</v>
      </c>
      <c r="F74" s="8">
        <v>0.55208757932062247</v>
      </c>
      <c r="G74" s="8">
        <v>0.16503257878603655</v>
      </c>
      <c r="H74" s="13">
        <v>2.4067932998525464E-3</v>
      </c>
      <c r="I74" s="54">
        <v>0</v>
      </c>
      <c r="J74" s="8">
        <v>4.5457882766348774E-2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81" display="Vissza" xr:uid="{3CA924B0-487D-4984-94C9-8CCC7DC996DE}"/>
  </hyperlinks>
  <pageMargins left="0.75" right="0.75" top="1" bottom="1" header="0.5" footer="0.5"/>
  <pageSetup orientation="portrait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D9E95-AD6C-4F40-B406-8BC3E7BC9712}">
  <sheetPr codeName="Munka6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10" style="1" customWidth="1"/>
    <col min="5" max="5" width="13.5703125" style="1" customWidth="1"/>
    <col min="6" max="6" width="12.140625" style="1" customWidth="1"/>
    <col min="7" max="11" width="13.5703125" style="1" customWidth="1"/>
    <col min="12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279</v>
      </c>
      <c r="D1" s="65"/>
      <c r="E1" s="65"/>
      <c r="F1" s="65"/>
      <c r="G1" s="65"/>
      <c r="H1" s="65"/>
      <c r="I1" s="65"/>
      <c r="J1" s="65"/>
      <c r="K1" s="65"/>
    </row>
    <row r="2" spans="1:44" ht="71.099999999999994" customHeight="1" x14ac:dyDescent="0.2">
      <c r="A2" s="67"/>
      <c r="B2" s="67"/>
      <c r="C2" s="66" t="s">
        <v>1</v>
      </c>
      <c r="D2" s="66"/>
      <c r="E2" s="4" t="s">
        <v>280</v>
      </c>
      <c r="F2" s="4" t="s">
        <v>281</v>
      </c>
      <c r="G2" s="4" t="s">
        <v>282</v>
      </c>
      <c r="H2" s="4" t="s">
        <v>283</v>
      </c>
      <c r="I2" s="4" t="s">
        <v>284</v>
      </c>
      <c r="J2" s="4" t="s">
        <v>285</v>
      </c>
      <c r="K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1.7819348245682695E-2</v>
      </c>
      <c r="F4" s="8">
        <v>0.12608322743573921</v>
      </c>
      <c r="G4" s="8">
        <v>0.21869523807281699</v>
      </c>
      <c r="H4" s="8">
        <v>0.1876774970743989</v>
      </c>
      <c r="I4" s="8">
        <v>0.12588952542724455</v>
      </c>
      <c r="J4" s="8">
        <v>5.8997302149642404E-2</v>
      </c>
      <c r="K4" s="8">
        <v>0.26483786159447714</v>
      </c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2.0380173175178495E-2</v>
      </c>
      <c r="F5" s="8">
        <v>0.14833419645949517</v>
      </c>
      <c r="G5" s="8">
        <v>0.24609777871353289</v>
      </c>
      <c r="H5" s="8">
        <v>0.16813779989147964</v>
      </c>
      <c r="I5" s="8">
        <v>0.1206378681594332</v>
      </c>
      <c r="J5" s="8">
        <v>4.1937950638763197E-2</v>
      </c>
      <c r="K5" s="8">
        <v>0.25447423296211769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1.9019495327921857E-2</v>
      </c>
      <c r="F6" s="8">
        <v>0.11220289254403597</v>
      </c>
      <c r="G6" s="8">
        <v>0.20315646988246697</v>
      </c>
      <c r="H6" s="8">
        <v>0.18815994259814162</v>
      </c>
      <c r="I6" s="8">
        <v>0.11274253507571673</v>
      </c>
      <c r="J6" s="8">
        <v>8.0523425591706457E-2</v>
      </c>
      <c r="K6" s="8">
        <v>0.28419523898000876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1.1622732862675445E-2</v>
      </c>
      <c r="F7" s="8">
        <v>9.9922860207510095E-2</v>
      </c>
      <c r="G7" s="8">
        <v>0.20974613168346556</v>
      </c>
      <c r="H7" s="8">
        <v>0.19712682222328395</v>
      </c>
      <c r="I7" s="8">
        <v>0.15874948197799166</v>
      </c>
      <c r="J7" s="8">
        <v>4.9525935661990532E-2</v>
      </c>
      <c r="K7" s="8">
        <v>0.27330603538308235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2.1012977241444054E-2</v>
      </c>
      <c r="F8" s="8">
        <v>0.15230003639962034</v>
      </c>
      <c r="G8" s="8">
        <v>0.21610225856351495</v>
      </c>
      <c r="H8" s="8">
        <v>0.20143112421290524</v>
      </c>
      <c r="I8" s="8">
        <v>0.10751419583728852</v>
      </c>
      <c r="J8" s="8">
        <v>6.3517329153175414E-2</v>
      </c>
      <c r="K8" s="8">
        <v>0.2381220785920507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1.9838928097528269E-2</v>
      </c>
      <c r="F9" s="8">
        <v>0.13049288003836518</v>
      </c>
      <c r="G9" s="8">
        <v>0.21903645677140915</v>
      </c>
      <c r="H9" s="8">
        <v>0.17678698662165893</v>
      </c>
      <c r="I9" s="8">
        <v>0.12583177266902246</v>
      </c>
      <c r="J9" s="8">
        <v>5.7549346356732374E-2</v>
      </c>
      <c r="K9" s="8">
        <v>0.27046362944528368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1.3847027035811563E-2</v>
      </c>
      <c r="F10" s="8">
        <v>0.11740986077208988</v>
      </c>
      <c r="G10" s="8">
        <v>0.2180240933927059</v>
      </c>
      <c r="H10" s="8">
        <v>0.20909809384763675</v>
      </c>
      <c r="I10" s="8">
        <v>0.12600311960189553</v>
      </c>
      <c r="J10" s="8">
        <v>6.1845293281003452E-2</v>
      </c>
      <c r="K10" s="8">
        <v>0.25377251206885604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1.7198043604355152E-2</v>
      </c>
      <c r="F11" s="8">
        <v>7.6572429738972186E-2</v>
      </c>
      <c r="G11" s="8">
        <v>0.29218066433572815</v>
      </c>
      <c r="H11" s="8">
        <v>0.21163262673377783</v>
      </c>
      <c r="I11" s="8">
        <v>0.16189684105572172</v>
      </c>
      <c r="J11" s="8">
        <v>3.4879735909820631E-2</v>
      </c>
      <c r="K11" s="8">
        <v>0.20563965862162412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1.2823124055353765E-2</v>
      </c>
      <c r="F12" s="8">
        <v>0.10710936198401423</v>
      </c>
      <c r="G12" s="8">
        <v>0.21034657357484893</v>
      </c>
      <c r="H12" s="8">
        <v>0.19173135322983725</v>
      </c>
      <c r="I12" s="8">
        <v>0.14659201535795124</v>
      </c>
      <c r="J12" s="8">
        <v>7.8782456012951516E-2</v>
      </c>
      <c r="K12" s="8">
        <v>0.25261511578504198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1.335714688584382E-2</v>
      </c>
      <c r="F13" s="8">
        <v>0.11913192059240033</v>
      </c>
      <c r="G13" s="8">
        <v>0.22134892106393494</v>
      </c>
      <c r="H13" s="8">
        <v>0.20852168434146981</v>
      </c>
      <c r="I13" s="8">
        <v>0.1235009629329205</v>
      </c>
      <c r="J13" s="8">
        <v>6.2464850753663821E-2</v>
      </c>
      <c r="K13" s="8">
        <v>0.25167451342976571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5.8687694876701987E-2</v>
      </c>
      <c r="F14" s="8">
        <v>0.18455904346040544</v>
      </c>
      <c r="G14" s="13">
        <v>7.4753641250134326E-2</v>
      </c>
      <c r="H14" s="8">
        <v>0.13675732903506957</v>
      </c>
      <c r="I14" s="8">
        <v>4.0127471589367157E-2</v>
      </c>
      <c r="J14" s="8">
        <v>4.8945134473457851E-2</v>
      </c>
      <c r="K14" s="14">
        <v>0.45616968531486407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2.7414236520868062E-2</v>
      </c>
      <c r="F15" s="14">
        <v>0.30696281345203091</v>
      </c>
      <c r="G15" s="8">
        <v>0.14423205344866877</v>
      </c>
      <c r="H15" s="13">
        <v>7.1992950849595075E-2</v>
      </c>
      <c r="I15" s="13">
        <v>2.9435350326228175E-2</v>
      </c>
      <c r="J15" s="8">
        <v>5.7540058725774633E-2</v>
      </c>
      <c r="K15" s="8">
        <v>0.36242253667683305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2.6480402493795373E-2</v>
      </c>
      <c r="F16" s="8">
        <v>0.12072646317207454</v>
      </c>
      <c r="G16" s="8">
        <v>0.21972591809421124</v>
      </c>
      <c r="H16" s="8">
        <v>0.17606670159903401</v>
      </c>
      <c r="I16" s="8">
        <v>0.11940070900039569</v>
      </c>
      <c r="J16" s="8">
        <v>3.0742759699912376E-2</v>
      </c>
      <c r="K16" s="8">
        <v>0.30685704594057711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3.0788644376856162E-3</v>
      </c>
      <c r="F17" s="8">
        <v>0.1427965191007729</v>
      </c>
      <c r="G17" s="8">
        <v>0.21958902618712106</v>
      </c>
      <c r="H17" s="8">
        <v>0.13600881181630065</v>
      </c>
      <c r="I17" s="8">
        <v>0.13082727538728733</v>
      </c>
      <c r="J17" s="14">
        <v>0.12591917123048607</v>
      </c>
      <c r="K17" s="8">
        <v>0.2417803318403465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1.1916792621033291E-2</v>
      </c>
      <c r="F18" s="8">
        <v>0.14481885350772558</v>
      </c>
      <c r="G18" s="8">
        <v>0.18180034521063887</v>
      </c>
      <c r="H18" s="8">
        <v>0.20233343567213471</v>
      </c>
      <c r="I18" s="8">
        <v>0.18265122284806304</v>
      </c>
      <c r="J18" s="8">
        <v>4.7115431048315691E-2</v>
      </c>
      <c r="K18" s="8">
        <v>0.22936391909208725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2.7387309664011653E-2</v>
      </c>
      <c r="F19" s="8">
        <v>0.10806594646156724</v>
      </c>
      <c r="G19" s="8">
        <v>0.21867918689653132</v>
      </c>
      <c r="H19" s="8">
        <v>0.21954352688171405</v>
      </c>
      <c r="I19" s="8">
        <v>0.11345296037329472</v>
      </c>
      <c r="J19" s="8">
        <v>5.2072947979891794E-2</v>
      </c>
      <c r="K19" s="8">
        <v>0.26079812174299122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1.5562416227917123E-2</v>
      </c>
      <c r="F20" s="8">
        <v>0.12504312612304375</v>
      </c>
      <c r="G20" s="8">
        <v>0.25762030896069626</v>
      </c>
      <c r="H20" s="8">
        <v>0.15324226331057192</v>
      </c>
      <c r="I20" s="8">
        <v>8.3321170527861768E-2</v>
      </c>
      <c r="J20" s="8">
        <v>3.9783308921158958E-2</v>
      </c>
      <c r="K20" s="8">
        <v>0.32542740592875125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2.8571533152813758E-2</v>
      </c>
      <c r="F21" s="8">
        <v>0.18267338330099342</v>
      </c>
      <c r="G21" s="8">
        <v>0.24246374541583082</v>
      </c>
      <c r="H21" s="8">
        <v>3.4703118975013804E-2</v>
      </c>
      <c r="I21" s="8">
        <v>0.11808625213173655</v>
      </c>
      <c r="J21" s="8">
        <v>0.12576014424515949</v>
      </c>
      <c r="K21" s="8">
        <v>0.26774182277845199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2.0729597383719028E-2</v>
      </c>
      <c r="F22" s="8">
        <v>0.12589303632320073</v>
      </c>
      <c r="G22" s="8">
        <v>0.22877178339048401</v>
      </c>
      <c r="H22" s="8">
        <v>0.18675066987120117</v>
      </c>
      <c r="I22" s="8">
        <v>0.11096821996933549</v>
      </c>
      <c r="J22" s="8">
        <v>6.2059440642143561E-2</v>
      </c>
      <c r="K22" s="8">
        <v>0.26482725241991695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4.0470364887279101E-3</v>
      </c>
      <c r="F23" s="8">
        <v>0.12698327797129189</v>
      </c>
      <c r="G23" s="8">
        <v>0.17100951875270526</v>
      </c>
      <c r="H23" s="8">
        <v>0.19206356595779225</v>
      </c>
      <c r="I23" s="14">
        <v>0.1965023358224843</v>
      </c>
      <c r="J23" s="8">
        <v>4.450619710625988E-2</v>
      </c>
      <c r="K23" s="8">
        <v>0.26488806790073899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54">
        <v>0</v>
      </c>
      <c r="F24" s="8">
        <v>0.18572767274388699</v>
      </c>
      <c r="G24" s="13">
        <v>8.8307543127539578E-2</v>
      </c>
      <c r="H24" s="8">
        <v>0.25002160410852292</v>
      </c>
      <c r="I24" s="14">
        <v>0.1956471829895523</v>
      </c>
      <c r="J24" s="14">
        <v>0.109985979360751</v>
      </c>
      <c r="K24" s="13">
        <v>0.1703100176697469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1.1690008306533656E-2</v>
      </c>
      <c r="F25" s="13">
        <v>7.0499560560901509E-2</v>
      </c>
      <c r="G25" s="14">
        <v>0.32311942216514589</v>
      </c>
      <c r="H25" s="13">
        <v>0.11625626159320816</v>
      </c>
      <c r="I25" s="8">
        <v>0.10239396664187589</v>
      </c>
      <c r="J25" s="8">
        <v>5.0619080365410719E-2</v>
      </c>
      <c r="K25" s="8">
        <v>0.3254217003669248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3.6061919388105809E-2</v>
      </c>
      <c r="F26" s="8">
        <v>0.11807063154986254</v>
      </c>
      <c r="G26" s="8">
        <v>0.2019245453342278</v>
      </c>
      <c r="H26" s="8">
        <v>0.23339463536330224</v>
      </c>
      <c r="I26" s="8">
        <v>0.11327039313852973</v>
      </c>
      <c r="J26" s="8">
        <v>3.7371462724877957E-2</v>
      </c>
      <c r="K26" s="8">
        <v>0.25990641250109248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1.5916254667248098E-2</v>
      </c>
      <c r="F27" s="8">
        <v>0.13709221703478358</v>
      </c>
      <c r="G27" s="8">
        <v>0.2574419098531871</v>
      </c>
      <c r="H27" s="8">
        <v>0.14008604510692482</v>
      </c>
      <c r="I27" s="8">
        <v>0.10188362635902601</v>
      </c>
      <c r="J27" s="8">
        <v>4.9298838543302879E-2</v>
      </c>
      <c r="K27" s="8">
        <v>0.29828110843552846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1.2536624894967369E-2</v>
      </c>
      <c r="F28" s="8">
        <v>0.10185057035909688</v>
      </c>
      <c r="G28" s="8">
        <v>0.20170176572166837</v>
      </c>
      <c r="H28" s="8">
        <v>0.18253608941370791</v>
      </c>
      <c r="I28" s="8">
        <v>0.10385124128691896</v>
      </c>
      <c r="J28" s="13">
        <v>1.1658562862483625E-2</v>
      </c>
      <c r="K28" s="14">
        <v>0.38586514546115852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2.31140673871814E-2</v>
      </c>
      <c r="F29" s="8">
        <v>0.13794722546233235</v>
      </c>
      <c r="G29" s="8">
        <v>0.19677049502990948</v>
      </c>
      <c r="H29" s="8">
        <v>0.1705372108646811</v>
      </c>
      <c r="I29" s="8">
        <v>0.12229886299740073</v>
      </c>
      <c r="J29" s="8">
        <v>3.9810628546383724E-2</v>
      </c>
      <c r="K29" s="8">
        <v>0.30952150971210851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1.0957006312942739E-2</v>
      </c>
      <c r="F30" s="8">
        <v>0.11739922116667437</v>
      </c>
      <c r="G30" s="8">
        <v>0.24569418966345277</v>
      </c>
      <c r="H30" s="8">
        <v>0.18714630889798126</v>
      </c>
      <c r="I30" s="8">
        <v>0.1258083482831347</v>
      </c>
      <c r="J30" s="8">
        <v>4.4229973701807514E-2</v>
      </c>
      <c r="K30" s="8">
        <v>0.26876495197400652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2.361959260503978E-2</v>
      </c>
      <c r="F31" s="8">
        <v>0.13512454609978966</v>
      </c>
      <c r="G31" s="8">
        <v>0.20847332422563841</v>
      </c>
      <c r="H31" s="8">
        <v>0.20244779619239017</v>
      </c>
      <c r="I31" s="8">
        <v>0.13549483890141173</v>
      </c>
      <c r="J31" s="8">
        <v>0.10509206494331008</v>
      </c>
      <c r="K31" s="8">
        <v>0.18974783703241985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1.3522135925789103E-2</v>
      </c>
      <c r="F32" s="8">
        <v>0.10467535654922905</v>
      </c>
      <c r="G32" s="8">
        <v>0.23109109776648892</v>
      </c>
      <c r="H32" s="8">
        <v>0.21021380690149424</v>
      </c>
      <c r="I32" s="8">
        <v>0.14722081552114044</v>
      </c>
      <c r="J32" s="8">
        <v>6.0968039727593897E-2</v>
      </c>
      <c r="K32" s="8">
        <v>0.23230874760826647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3.3466123251200464E-2</v>
      </c>
      <c r="F33" s="14">
        <v>0.20403239870607875</v>
      </c>
      <c r="G33" s="8">
        <v>0.17356011018328876</v>
      </c>
      <c r="H33" s="13">
        <v>0.10561951551114904</v>
      </c>
      <c r="I33" s="13">
        <v>4.821919596005058E-2</v>
      </c>
      <c r="J33" s="8">
        <v>5.1821560021571476E-2</v>
      </c>
      <c r="K33" s="14">
        <v>0.3832810963666613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2.0404712309771023E-2</v>
      </c>
      <c r="F34" s="8">
        <v>0.14769829923507877</v>
      </c>
      <c r="G34" s="8">
        <v>0.24327703307278278</v>
      </c>
      <c r="H34" s="8">
        <v>0.16319865119569171</v>
      </c>
      <c r="I34" s="8">
        <v>8.3119450325581004E-2</v>
      </c>
      <c r="J34" s="8">
        <v>5.1140011451050099E-2</v>
      </c>
      <c r="K34" s="8">
        <v>0.29116184241004361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3.1232241276590765E-2</v>
      </c>
      <c r="F35" s="8">
        <v>9.9571068020883655E-2</v>
      </c>
      <c r="G35" s="8">
        <v>0.1979599636794899</v>
      </c>
      <c r="H35" s="8">
        <v>0.17238231458372277</v>
      </c>
      <c r="I35" s="8">
        <v>0.12796086704684745</v>
      </c>
      <c r="J35" s="8">
        <v>4.7731987827976281E-2</v>
      </c>
      <c r="K35" s="8">
        <v>0.32316155756448917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1.1945074497582076E-2</v>
      </c>
      <c r="F36" s="8">
        <v>0.15779685675273691</v>
      </c>
      <c r="G36" s="8">
        <v>0.20471422360348604</v>
      </c>
      <c r="H36" s="8">
        <v>0.1682928630815774</v>
      </c>
      <c r="I36" s="8">
        <v>0.12165105948356927</v>
      </c>
      <c r="J36" s="8">
        <v>6.5228247683933274E-2</v>
      </c>
      <c r="K36" s="8">
        <v>0.27037167489711328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1.2633980461155764E-2</v>
      </c>
      <c r="F37" s="8">
        <v>0.1009145564660324</v>
      </c>
      <c r="G37" s="8">
        <v>0.22565476393859243</v>
      </c>
      <c r="H37" s="8">
        <v>0.2302947281055322</v>
      </c>
      <c r="I37" s="8">
        <v>0.15822191432103538</v>
      </c>
      <c r="J37" s="8">
        <v>6.6282028019947301E-2</v>
      </c>
      <c r="K37" s="8">
        <v>0.20599802868770486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2.3631662610796699E-2</v>
      </c>
      <c r="F38" s="8">
        <v>0.12544758455558869</v>
      </c>
      <c r="G38" s="8">
        <v>0.18324847528106056</v>
      </c>
      <c r="H38" s="8">
        <v>0.18611164511153663</v>
      </c>
      <c r="I38" s="8">
        <v>9.1180508541982036E-2</v>
      </c>
      <c r="J38" s="8">
        <v>3.9306828898577277E-2</v>
      </c>
      <c r="K38" s="8">
        <v>0.3510732950004587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2.1656940073640121E-2</v>
      </c>
      <c r="F39" s="8">
        <v>0.18354226604942794</v>
      </c>
      <c r="G39" s="8">
        <v>0.26434656628514752</v>
      </c>
      <c r="H39" s="8">
        <v>0.17256085987262498</v>
      </c>
      <c r="I39" s="8">
        <v>8.6296206003118325E-2</v>
      </c>
      <c r="J39" s="8">
        <v>3.7641959377648727E-2</v>
      </c>
      <c r="K39" s="8">
        <v>0.23395520233839273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1.3965868930351481E-2</v>
      </c>
      <c r="F40" s="8">
        <v>0.11777811841237371</v>
      </c>
      <c r="G40" s="8">
        <v>0.29306124694360958</v>
      </c>
      <c r="H40" s="8">
        <v>0.11632489669385182</v>
      </c>
      <c r="I40" s="8">
        <v>6.6185922366254049E-2</v>
      </c>
      <c r="J40" s="8">
        <v>8.5201317075958627E-2</v>
      </c>
      <c r="K40" s="8">
        <v>0.30748262957760103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2.621835345596012E-2</v>
      </c>
      <c r="F41" s="8">
        <v>0.1101986843084244</v>
      </c>
      <c r="G41" s="8">
        <v>0.19517309009911199</v>
      </c>
      <c r="H41" s="8">
        <v>0.18611133833890586</v>
      </c>
      <c r="I41" s="8">
        <v>0.12173364069355375</v>
      </c>
      <c r="J41" s="8">
        <v>5.9632521068604893E-2</v>
      </c>
      <c r="K41" s="8">
        <v>0.30093237203543904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3.5951747034789983E-2</v>
      </c>
      <c r="F42" s="8">
        <v>9.1858624344929141E-2</v>
      </c>
      <c r="G42" s="8">
        <v>0.19607776236937624</v>
      </c>
      <c r="H42" s="8">
        <v>0.16302392145315353</v>
      </c>
      <c r="I42" s="8">
        <v>0.13505492779389766</v>
      </c>
      <c r="J42" s="8">
        <v>3.8214471339124929E-2</v>
      </c>
      <c r="K42" s="8">
        <v>0.33981854566472852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1.6265299903079622E-2</v>
      </c>
      <c r="F43" s="8">
        <v>0.17040321281718743</v>
      </c>
      <c r="G43" s="8">
        <v>0.21504817897035747</v>
      </c>
      <c r="H43" s="8">
        <v>0.14412115803627473</v>
      </c>
      <c r="I43" s="8">
        <v>0.12265723389284297</v>
      </c>
      <c r="J43" s="8">
        <v>5.9357344961961295E-2</v>
      </c>
      <c r="K43" s="8">
        <v>0.27214757141829765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9.8609312291755794E-3</v>
      </c>
      <c r="F44" s="8">
        <v>0.14082077158594547</v>
      </c>
      <c r="G44" s="8">
        <v>0.19896451035206192</v>
      </c>
      <c r="H44" s="8">
        <v>0.21249260694579875</v>
      </c>
      <c r="I44" s="8">
        <v>0.11525495902307875</v>
      </c>
      <c r="J44" s="8">
        <v>4.3998932776704046E-2</v>
      </c>
      <c r="K44" s="8">
        <v>0.27860728808723512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3.2144141398583893E-3</v>
      </c>
      <c r="F45" s="8">
        <v>0.1341972189008209</v>
      </c>
      <c r="G45" s="8">
        <v>0.18668660152797562</v>
      </c>
      <c r="H45" s="8">
        <v>0.1803907190650548</v>
      </c>
      <c r="I45" s="8">
        <v>0.14537124341000462</v>
      </c>
      <c r="J45" s="8">
        <v>9.8568139056837478E-2</v>
      </c>
      <c r="K45" s="8">
        <v>0.25157166389944813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1.6786173570204486E-2</v>
      </c>
      <c r="F46" s="8">
        <v>0.12426661875167945</v>
      </c>
      <c r="G46" s="8">
        <v>0.19336219795082307</v>
      </c>
      <c r="H46" s="8">
        <v>0.24952533301917068</v>
      </c>
      <c r="I46" s="8">
        <v>0.11476408420709019</v>
      </c>
      <c r="J46" s="8">
        <v>6.2109825713968954E-2</v>
      </c>
      <c r="K46" s="8">
        <v>0.23918576678706283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1.4119572277492731E-2</v>
      </c>
      <c r="F47" s="8">
        <v>7.7603886501457678E-2</v>
      </c>
      <c r="G47" s="8">
        <v>0.2716414743526272</v>
      </c>
      <c r="H47" s="8">
        <v>0.21953810053880865</v>
      </c>
      <c r="I47" s="8">
        <v>0.19494045349427883</v>
      </c>
      <c r="J47" s="8">
        <v>6.2571244847546947E-2</v>
      </c>
      <c r="K47" s="13">
        <v>0.15958526798778822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1.9098692544892517E-2</v>
      </c>
      <c r="F48" s="8">
        <v>0.11248180168596721</v>
      </c>
      <c r="G48" s="8">
        <v>0.27369387366568415</v>
      </c>
      <c r="H48" s="8">
        <v>0.157598084457613</v>
      </c>
      <c r="I48" s="8">
        <v>8.7403447788801727E-2</v>
      </c>
      <c r="J48" s="8">
        <v>7.5353039940076319E-2</v>
      </c>
      <c r="K48" s="8">
        <v>0.27437105991696464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1.7516938243560053E-2</v>
      </c>
      <c r="F49" s="8">
        <v>0.12929831753494</v>
      </c>
      <c r="G49" s="8">
        <v>0.20569472091988802</v>
      </c>
      <c r="H49" s="8">
        <v>0.19478763563436766</v>
      </c>
      <c r="I49" s="8">
        <v>0.13498682224368358</v>
      </c>
      <c r="J49" s="8">
        <v>5.513115079150005E-2</v>
      </c>
      <c r="K49" s="8">
        <v>0.26258441463206039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1.7819348245682695E-2</v>
      </c>
      <c r="F51" s="8">
        <v>0.12608322743573921</v>
      </c>
      <c r="G51" s="8">
        <v>0.21869523807281699</v>
      </c>
      <c r="H51" s="8">
        <v>0.1876774970743989</v>
      </c>
      <c r="I51" s="8">
        <v>0.12588952542724455</v>
      </c>
      <c r="J51" s="8">
        <v>5.8997302149642404E-2</v>
      </c>
      <c r="K51" s="8">
        <v>0.26483786159447714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8">
        <v>9.0260527722123216E-3</v>
      </c>
      <c r="F52" s="14">
        <v>0.23609302307798091</v>
      </c>
      <c r="G52" s="8">
        <v>0.1676756218669552</v>
      </c>
      <c r="H52" s="13">
        <v>8.0516298870201897E-2</v>
      </c>
      <c r="I52" s="13">
        <v>1.6248681926528289E-2</v>
      </c>
      <c r="J52" s="8">
        <v>4.5866127730575613E-2</v>
      </c>
      <c r="K52" s="14">
        <v>0.44457419375554541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1.8473096885414483E-2</v>
      </c>
      <c r="F53" s="8">
        <v>0.11790441046373212</v>
      </c>
      <c r="G53" s="8">
        <v>0.22248835577196041</v>
      </c>
      <c r="H53" s="8">
        <v>0.19564453147798352</v>
      </c>
      <c r="I53" s="8">
        <v>0.13404091218706557</v>
      </c>
      <c r="J53" s="8">
        <v>5.9973555869359305E-2</v>
      </c>
      <c r="K53" s="8">
        <v>0.25147513734448501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1.4568876264586255E-2</v>
      </c>
      <c r="F54" s="8">
        <v>0.12823723057444239</v>
      </c>
      <c r="G54" s="8">
        <v>0.22132320380379603</v>
      </c>
      <c r="H54" s="8">
        <v>0.18655665756041087</v>
      </c>
      <c r="I54" s="8">
        <v>0.12472569955358628</v>
      </c>
      <c r="J54" s="8">
        <v>5.7697028832158867E-2</v>
      </c>
      <c r="K54" s="8">
        <v>0.26689130341102008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6.2855216998681893E-2</v>
      </c>
      <c r="F55" s="8">
        <v>9.6239129959325598E-2</v>
      </c>
      <c r="G55" s="8">
        <v>0.18228430438808924</v>
      </c>
      <c r="H55" s="8">
        <v>0.20320692835043952</v>
      </c>
      <c r="I55" s="8">
        <v>0.14201454037960531</v>
      </c>
      <c r="J55" s="8">
        <v>7.7012820760407177E-2</v>
      </c>
      <c r="K55" s="8">
        <v>0.23638705916345107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9.0260527722123216E-3</v>
      </c>
      <c r="F56" s="14">
        <v>0.23609302307798091</v>
      </c>
      <c r="G56" s="8">
        <v>0.1676756218669552</v>
      </c>
      <c r="H56" s="13">
        <v>8.0516298870201897E-2</v>
      </c>
      <c r="I56" s="13">
        <v>1.6248681926528289E-2</v>
      </c>
      <c r="J56" s="8">
        <v>4.5866127730575613E-2</v>
      </c>
      <c r="K56" s="14">
        <v>0.44457419375554541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1.8473096885414483E-2</v>
      </c>
      <c r="F57" s="8">
        <v>0.11790441046373212</v>
      </c>
      <c r="G57" s="8">
        <v>0.22248835577196041</v>
      </c>
      <c r="H57" s="8">
        <v>0.19564453147798352</v>
      </c>
      <c r="I57" s="8">
        <v>0.13404091218706557</v>
      </c>
      <c r="J57" s="8">
        <v>5.9973555869359305E-2</v>
      </c>
      <c r="K57" s="8">
        <v>0.25147513734448501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1.7819348245682695E-2</v>
      </c>
      <c r="F61" s="8">
        <v>0.12608322743573921</v>
      </c>
      <c r="G61" s="8">
        <v>0.21869523807281699</v>
      </c>
      <c r="H61" s="8">
        <v>0.1876774970743989</v>
      </c>
      <c r="I61" s="8">
        <v>0.12588952542724455</v>
      </c>
      <c r="J61" s="8">
        <v>5.8997302149642404E-2</v>
      </c>
      <c r="K61" s="8">
        <v>0.26483786159447714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1.6992955865649643E-2</v>
      </c>
      <c r="F62" s="13">
        <v>9.0715271332293637E-2</v>
      </c>
      <c r="G62" s="8">
        <v>0.2270484397400413</v>
      </c>
      <c r="H62" s="8">
        <v>0.18514537403708303</v>
      </c>
      <c r="I62" s="8">
        <v>0.13593901434842595</v>
      </c>
      <c r="J62" s="8">
        <v>5.7944486323657202E-2</v>
      </c>
      <c r="K62" s="8">
        <v>0.28621445835284937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1.9755138290237659E-2</v>
      </c>
      <c r="F63" s="14">
        <v>0.20893120495287587</v>
      </c>
      <c r="G63" s="8">
        <v>0.19912820790861235</v>
      </c>
      <c r="H63" s="8">
        <v>0.19360889078718657</v>
      </c>
      <c r="I63" s="8">
        <v>0.10234901237736307</v>
      </c>
      <c r="J63" s="8">
        <v>6.146347977171876E-2</v>
      </c>
      <c r="K63" s="8">
        <v>0.2147640659120045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6.9728587212402006E-3</v>
      </c>
      <c r="F64" s="8">
        <v>0.12435700912670206</v>
      </c>
      <c r="G64" s="8">
        <v>0.23856498244771604</v>
      </c>
      <c r="H64" s="8">
        <v>0.1772947345456316</v>
      </c>
      <c r="I64" s="8">
        <v>9.6035326558623874E-2</v>
      </c>
      <c r="J64" s="8">
        <v>0.10647893242717325</v>
      </c>
      <c r="K64" s="8">
        <v>0.25029615617291295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1.8957025789652072E-2</v>
      </c>
      <c r="F65" s="8">
        <v>0.12626428876454537</v>
      </c>
      <c r="G65" s="8">
        <v>0.21661112026411955</v>
      </c>
      <c r="H65" s="8">
        <v>0.18876653475306207</v>
      </c>
      <c r="I65" s="8">
        <v>0.12902090277928879</v>
      </c>
      <c r="J65" s="8">
        <v>5.4017000975140228E-2</v>
      </c>
      <c r="K65" s="8">
        <v>0.26636312667419199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2.2859491208181534E-2</v>
      </c>
      <c r="F66" s="8">
        <v>0.12911292529539564</v>
      </c>
      <c r="G66" s="8">
        <v>0.26176509669846615</v>
      </c>
      <c r="H66" s="8">
        <v>0.15603458453940156</v>
      </c>
      <c r="I66" s="8">
        <v>9.4212573627883864E-2</v>
      </c>
      <c r="J66" s="8">
        <v>5.6067394695273748E-2</v>
      </c>
      <c r="K66" s="8">
        <v>0.27994793393540041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9.4277331960241021E-3</v>
      </c>
      <c r="F67" s="8">
        <v>0.12103891453743885</v>
      </c>
      <c r="G67" s="13">
        <v>0.14698582893128023</v>
      </c>
      <c r="H67" s="8">
        <v>0.24036154651891423</v>
      </c>
      <c r="I67" s="14">
        <v>0.17863024874098038</v>
      </c>
      <c r="J67" s="8">
        <v>6.3875468438004498E-2</v>
      </c>
      <c r="K67" s="8">
        <v>0.23968025963735798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13">
        <v>1.0447236046323195E-3</v>
      </c>
      <c r="F68" s="8">
        <v>0.17306564669771018</v>
      </c>
      <c r="G68" s="13">
        <v>8.0763250002604009E-2</v>
      </c>
      <c r="H68" s="14">
        <v>0.28963830027246606</v>
      </c>
      <c r="I68" s="14">
        <v>0.19144098652903976</v>
      </c>
      <c r="J68" s="14">
        <v>0.1002219298881059</v>
      </c>
      <c r="K68" s="13">
        <v>0.16382516300544123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1.2461590376885665E-2</v>
      </c>
      <c r="F69" s="13">
        <v>4.9506788915586138E-2</v>
      </c>
      <c r="G69" s="8">
        <v>0.27416205177972147</v>
      </c>
      <c r="H69" s="8">
        <v>0.20545100450922182</v>
      </c>
      <c r="I69" s="8">
        <v>6.8198069298277986E-2</v>
      </c>
      <c r="J69" s="13">
        <v>9.8273537631337875E-3</v>
      </c>
      <c r="K69" s="14">
        <v>0.38039314135717384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14">
        <v>8.7577802249470163E-2</v>
      </c>
      <c r="F70" s="8">
        <v>0.10026364644073443</v>
      </c>
      <c r="G70" s="8">
        <v>0.17713149316101937</v>
      </c>
      <c r="H70" s="8">
        <v>0.12669719105499541</v>
      </c>
      <c r="I70" s="8">
        <v>9.5661279542647748E-2</v>
      </c>
      <c r="J70" s="8">
        <v>8.9546108103762248E-2</v>
      </c>
      <c r="K70" s="8">
        <v>0.32312247944736983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54">
        <v>0</v>
      </c>
      <c r="F71" s="13">
        <v>3.8026865557032802E-2</v>
      </c>
      <c r="G71" s="8">
        <v>0.33523734666860816</v>
      </c>
      <c r="H71" s="13">
        <v>7.7723250792492385E-2</v>
      </c>
      <c r="I71" s="8">
        <v>0.1037971040899234</v>
      </c>
      <c r="J71" s="8">
        <v>7.3533008747542705E-2</v>
      </c>
      <c r="K71" s="8">
        <v>0.37168242414440039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54">
        <v>0</v>
      </c>
      <c r="F72" s="8">
        <v>6.7184792769762636E-2</v>
      </c>
      <c r="G72" s="14">
        <v>0.37873310453755005</v>
      </c>
      <c r="H72" s="8">
        <v>0.17712940059584789</v>
      </c>
      <c r="I72" s="8">
        <v>0.13641260240365027</v>
      </c>
      <c r="J72" s="13">
        <v>3.4086448846677732E-3</v>
      </c>
      <c r="K72" s="8">
        <v>0.23713145480852207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1.2855786970168447E-2</v>
      </c>
      <c r="F73" s="8">
        <v>0.14709558924220628</v>
      </c>
      <c r="G73" s="14">
        <v>0.33760044441593029</v>
      </c>
      <c r="H73" s="13">
        <v>6.4349495114862057E-2</v>
      </c>
      <c r="I73" s="8">
        <v>9.0061763527643113E-2</v>
      </c>
      <c r="J73" s="8">
        <v>5.8545806903214197E-2</v>
      </c>
      <c r="K73" s="8">
        <v>0.28949111382597525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4.2617981493037679E-2</v>
      </c>
      <c r="F74" s="8">
        <v>0.16442741430652041</v>
      </c>
      <c r="G74" s="8">
        <v>0.2391756640413723</v>
      </c>
      <c r="H74" s="8">
        <v>0.15150335371270407</v>
      </c>
      <c r="I74" s="8">
        <v>7.0937287522071804E-2</v>
      </c>
      <c r="J74" s="13">
        <v>1.307493190996355E-2</v>
      </c>
      <c r="K74" s="8">
        <v>0.31826336701433061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K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82" display="Vissza" xr:uid="{9EFB06BF-13AA-482D-B064-48233102B0B5}"/>
  </hyperlinks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A2F89-3B55-4A43-8C27-1625EAE14191}">
  <sheetPr codeName="Munka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0" style="1" customWidth="1"/>
    <col min="6" max="6" width="13.5703125" style="1" customWidth="1"/>
    <col min="7" max="9" width="10" style="1" customWidth="1"/>
    <col min="10" max="10" width="12.28515625" style="1" customWidth="1"/>
    <col min="11" max="12" width="10" style="1" customWidth="1"/>
    <col min="13" max="13" width="13.5703125" style="1" customWidth="1"/>
    <col min="14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87</v>
      </c>
      <c r="D1" s="65"/>
      <c r="E1" s="65"/>
      <c r="F1" s="65"/>
      <c r="G1" s="65"/>
      <c r="H1" s="65"/>
      <c r="I1" s="65"/>
      <c r="J1" s="65"/>
      <c r="K1" s="65"/>
      <c r="L1" s="65"/>
      <c r="M1" s="65"/>
    </row>
    <row r="2" spans="1:44" ht="45" customHeight="1" x14ac:dyDescent="0.2">
      <c r="A2" s="67"/>
      <c r="B2" s="67"/>
      <c r="C2" s="66" t="s">
        <v>1</v>
      </c>
      <c r="D2" s="66"/>
      <c r="E2" s="4" t="s">
        <v>75</v>
      </c>
      <c r="F2" s="4" t="s">
        <v>76</v>
      </c>
      <c r="G2" s="4" t="s">
        <v>77</v>
      </c>
      <c r="H2" s="4" t="s">
        <v>78</v>
      </c>
      <c r="I2" s="4" t="s">
        <v>82</v>
      </c>
      <c r="J2" s="4" t="s">
        <v>83</v>
      </c>
      <c r="K2" s="4" t="s">
        <v>84</v>
      </c>
      <c r="L2" s="4" t="s">
        <v>85</v>
      </c>
      <c r="M2" s="4" t="s">
        <v>114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0.49571882305527981</v>
      </c>
      <c r="F4" s="8">
        <v>0.26078819427934641</v>
      </c>
      <c r="G4" s="8">
        <v>2.9464169808335931E-2</v>
      </c>
      <c r="H4" s="8">
        <v>0.10864789577037064</v>
      </c>
      <c r="I4" s="8">
        <v>8.3409150365932293E-3</v>
      </c>
      <c r="J4" s="8">
        <v>2.4667811500804885E-2</v>
      </c>
      <c r="K4" s="8">
        <v>2.3800376362731288E-2</v>
      </c>
      <c r="L4" s="8">
        <v>7.3347832113695886E-3</v>
      </c>
      <c r="M4" s="8">
        <v>4.1237030975169835E-2</v>
      </c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0.50169517238464112</v>
      </c>
      <c r="F5" s="8">
        <v>0.25316347608786166</v>
      </c>
      <c r="G5" s="8">
        <v>2.6654663555289778E-2</v>
      </c>
      <c r="H5" s="8">
        <v>0.14119016780394922</v>
      </c>
      <c r="I5" s="8">
        <v>1.1752979938652364E-2</v>
      </c>
      <c r="J5" s="8">
        <v>1.8691786606828891E-2</v>
      </c>
      <c r="K5" s="8">
        <v>9.1862333740799548E-3</v>
      </c>
      <c r="L5" s="8">
        <v>7.2477268535074049E-3</v>
      </c>
      <c r="M5" s="8">
        <v>3.0417793395189303E-2</v>
      </c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0.4958123798280078</v>
      </c>
      <c r="F6" s="8">
        <v>0.27390007137589262</v>
      </c>
      <c r="G6" s="8">
        <v>1.9738736520846407E-2</v>
      </c>
      <c r="H6" s="8">
        <v>0.10979876199828768</v>
      </c>
      <c r="I6" s="8">
        <v>1.3186838411708575E-2</v>
      </c>
      <c r="J6" s="8">
        <v>1.1268387320381403E-2</v>
      </c>
      <c r="K6" s="8">
        <v>2.1153282310252909E-2</v>
      </c>
      <c r="L6" s="8">
        <v>9.6284089780450666E-3</v>
      </c>
      <c r="M6" s="8">
        <v>4.5513133256576174E-2</v>
      </c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0.45811855583597483</v>
      </c>
      <c r="F7" s="8">
        <v>0.27649677413851514</v>
      </c>
      <c r="G7" s="8">
        <v>3.3602405406247628E-2</v>
      </c>
      <c r="H7" s="8">
        <v>0.118003142579611</v>
      </c>
      <c r="I7" s="8">
        <v>3.0352780676573088E-3</v>
      </c>
      <c r="J7" s="8">
        <v>4.5200542415619098E-2</v>
      </c>
      <c r="K7" s="8">
        <v>1.8516232723908666E-2</v>
      </c>
      <c r="L7" s="8">
        <v>5.3348058042025463E-3</v>
      </c>
      <c r="M7" s="8">
        <v>4.1692263028263316E-2</v>
      </c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0.53963137799030703</v>
      </c>
      <c r="F8" s="8">
        <v>0.22961817867183501</v>
      </c>
      <c r="G8" s="8">
        <v>4.2522853023261351E-2</v>
      </c>
      <c r="H8" s="13">
        <v>4.7703722299758396E-2</v>
      </c>
      <c r="I8" s="8">
        <v>3.5137496537333245E-3</v>
      </c>
      <c r="J8" s="8">
        <v>2.4924926552731749E-2</v>
      </c>
      <c r="K8" s="8">
        <v>5.5936492827267911E-2</v>
      </c>
      <c r="L8" s="8">
        <v>6.7478995206970748E-3</v>
      </c>
      <c r="M8" s="8">
        <v>4.9400799460407117E-2</v>
      </c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0.50330405992383731</v>
      </c>
      <c r="F9" s="8">
        <v>0.25660303520893624</v>
      </c>
      <c r="G9" s="8">
        <v>2.310837044646508E-2</v>
      </c>
      <c r="H9" s="8">
        <v>0.12314107527081075</v>
      </c>
      <c r="I9" s="8">
        <v>9.4262886934536466E-3</v>
      </c>
      <c r="J9" s="8">
        <v>1.829708240230012E-2</v>
      </c>
      <c r="K9" s="8">
        <v>1.6829821716893525E-2</v>
      </c>
      <c r="L9" s="8">
        <v>8.6203658176402988E-3</v>
      </c>
      <c r="M9" s="8">
        <v>4.0669900519663772E-2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0.48079938460508309</v>
      </c>
      <c r="F10" s="8">
        <v>0.26902000354743622</v>
      </c>
      <c r="G10" s="8">
        <v>4.1965421782984007E-2</v>
      </c>
      <c r="H10" s="8">
        <v>8.014119212334446E-2</v>
      </c>
      <c r="I10" s="8">
        <v>6.2060884320190076E-3</v>
      </c>
      <c r="J10" s="8">
        <v>3.7198428845400845E-2</v>
      </c>
      <c r="K10" s="8">
        <v>3.7510793427410635E-2</v>
      </c>
      <c r="L10" s="8">
        <v>4.8061646725860189E-3</v>
      </c>
      <c r="M10" s="8">
        <v>4.2352522563735333E-2</v>
      </c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0.44053131130397594</v>
      </c>
      <c r="F11" s="8">
        <v>0.30156744056485724</v>
      </c>
      <c r="G11" s="8">
        <v>3.4514561743443556E-2</v>
      </c>
      <c r="H11" s="8">
        <v>0.13909103752732063</v>
      </c>
      <c r="I11" s="8">
        <v>7.7329579422026114E-3</v>
      </c>
      <c r="J11" s="8">
        <v>2.4821356383874303E-2</v>
      </c>
      <c r="K11" s="8">
        <v>6.6179237460800696E-3</v>
      </c>
      <c r="L11" s="8">
        <v>1.0526515344363004E-2</v>
      </c>
      <c r="M11" s="8">
        <v>3.4596895443882461E-2</v>
      </c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0.48159607467586196</v>
      </c>
      <c r="F12" s="8">
        <v>0.26321974719162777</v>
      </c>
      <c r="G12" s="8">
        <v>2.7306016148017816E-2</v>
      </c>
      <c r="H12" s="8">
        <v>0.12603556293623477</v>
      </c>
      <c r="I12" s="8">
        <v>1.066172925375985E-2</v>
      </c>
      <c r="J12" s="8">
        <v>1.8533709129670038E-2</v>
      </c>
      <c r="K12" s="8">
        <v>1.9474629504976051E-2</v>
      </c>
      <c r="L12" s="8">
        <v>8.8964238908508381E-3</v>
      </c>
      <c r="M12" s="8">
        <v>4.4276107269000047E-2</v>
      </c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0.48321462417286754</v>
      </c>
      <c r="F13" s="8">
        <v>0.26887088162501899</v>
      </c>
      <c r="G13" s="8">
        <v>4.1823556105989625E-2</v>
      </c>
      <c r="H13" s="8">
        <v>7.9409707429108675E-2</v>
      </c>
      <c r="I13" s="8">
        <v>6.3515915386326942E-3</v>
      </c>
      <c r="J13" s="8">
        <v>3.6905284894824059E-2</v>
      </c>
      <c r="K13" s="8">
        <v>3.8390242219515078E-2</v>
      </c>
      <c r="L13" s="8">
        <v>4.9188462591309781E-3</v>
      </c>
      <c r="M13" s="8">
        <v>4.0115265754911512E-2</v>
      </c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0.65847682949029296</v>
      </c>
      <c r="F14" s="8">
        <v>0.23850741443111328</v>
      </c>
      <c r="G14" s="54">
        <v>0</v>
      </c>
      <c r="H14" s="8">
        <v>4.9648522360181239E-2</v>
      </c>
      <c r="I14" s="54">
        <v>0</v>
      </c>
      <c r="J14" s="54">
        <v>0</v>
      </c>
      <c r="K14" s="8">
        <v>2.0601334525182216E-2</v>
      </c>
      <c r="L14" s="54">
        <v>0</v>
      </c>
      <c r="M14" s="8">
        <v>3.276589919323069E-2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14">
        <v>0.63689723243056195</v>
      </c>
      <c r="F15" s="13">
        <v>0.14616703086592756</v>
      </c>
      <c r="G15" s="8">
        <v>9.2804427652042887E-3</v>
      </c>
      <c r="H15" s="8">
        <v>0.14583027280534275</v>
      </c>
      <c r="I15" s="8">
        <v>2.0639195519992323E-2</v>
      </c>
      <c r="J15" s="8">
        <v>5.1424382431146222E-3</v>
      </c>
      <c r="K15" s="8">
        <v>1.486345430824239E-2</v>
      </c>
      <c r="L15" s="54">
        <v>0</v>
      </c>
      <c r="M15" s="8">
        <v>2.1179933061613022E-2</v>
      </c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0.49796315672609653</v>
      </c>
      <c r="F16" s="8">
        <v>0.25435701244801429</v>
      </c>
      <c r="G16" s="8">
        <v>8.3727761493320851E-3</v>
      </c>
      <c r="H16" s="8">
        <v>8.4255870236588676E-2</v>
      </c>
      <c r="I16" s="54">
        <v>0</v>
      </c>
      <c r="J16" s="8">
        <v>2.9480561222044215E-2</v>
      </c>
      <c r="K16" s="8">
        <v>3.0370550356323717E-2</v>
      </c>
      <c r="L16" s="8">
        <v>1.6462609941189338E-2</v>
      </c>
      <c r="M16" s="8">
        <v>7.8737462920411505E-2</v>
      </c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13">
        <v>0.3761076172918551</v>
      </c>
      <c r="F17" s="8">
        <v>0.32428255774780351</v>
      </c>
      <c r="G17" s="8">
        <v>8.2703900688597936E-3</v>
      </c>
      <c r="H17" s="14">
        <v>0.23039825894102367</v>
      </c>
      <c r="I17" s="8">
        <v>2.5397098956037395E-2</v>
      </c>
      <c r="J17" s="8">
        <v>9.6406179133968414E-3</v>
      </c>
      <c r="K17" s="54">
        <v>0</v>
      </c>
      <c r="L17" s="8">
        <v>1.2111223169072361E-2</v>
      </c>
      <c r="M17" s="8">
        <v>1.3792235911951138E-2</v>
      </c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0.48232865964244065</v>
      </c>
      <c r="F18" s="8">
        <v>0.29777779468922055</v>
      </c>
      <c r="G18" s="8">
        <v>3.3920711628282252E-2</v>
      </c>
      <c r="H18" s="8">
        <v>0.1260597083686541</v>
      </c>
      <c r="I18" s="8">
        <v>1.5524796963764608E-2</v>
      </c>
      <c r="J18" s="8">
        <v>6.3708843673904994E-3</v>
      </c>
      <c r="K18" s="8">
        <v>1.2007333991618789E-2</v>
      </c>
      <c r="L18" s="8">
        <v>8.8102355734914223E-3</v>
      </c>
      <c r="M18" s="8">
        <v>1.7199874775135581E-2</v>
      </c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0.51837758193310157</v>
      </c>
      <c r="F19" s="8">
        <v>0.27873108364231336</v>
      </c>
      <c r="G19" s="8">
        <v>2.794434653252955E-2</v>
      </c>
      <c r="H19" s="8">
        <v>7.7851044006791909E-2</v>
      </c>
      <c r="I19" s="8">
        <v>7.6822365246847189E-4</v>
      </c>
      <c r="J19" s="8">
        <v>2.7424354133614916E-2</v>
      </c>
      <c r="K19" s="8">
        <v>2.6011136002067642E-2</v>
      </c>
      <c r="L19" s="8">
        <v>9.0058989582296966E-4</v>
      </c>
      <c r="M19" s="8">
        <v>4.199164020129123E-2</v>
      </c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0.54689321209211328</v>
      </c>
      <c r="F20" s="13">
        <v>0.14577419888879983</v>
      </c>
      <c r="G20" s="8">
        <v>3.714370788740954E-2</v>
      </c>
      <c r="H20" s="8">
        <v>7.3649461194850149E-2</v>
      </c>
      <c r="I20" s="8">
        <v>1.6223788875034976E-3</v>
      </c>
      <c r="J20" s="8">
        <v>4.8528839970182272E-2</v>
      </c>
      <c r="K20" s="8">
        <v>4.8729092235419269E-2</v>
      </c>
      <c r="L20" s="8">
        <v>1.2246221229803447E-2</v>
      </c>
      <c r="M20" s="14">
        <v>8.5412887613919353E-2</v>
      </c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0.4293333386227613</v>
      </c>
      <c r="F21" s="8">
        <v>0.30564167567934863</v>
      </c>
      <c r="G21" s="8">
        <v>9.7872839281374968E-2</v>
      </c>
      <c r="H21" s="8">
        <v>2.9410588965371492E-2</v>
      </c>
      <c r="I21" s="8">
        <v>4.8539029658808387E-2</v>
      </c>
      <c r="J21" s="8">
        <v>3.7190241475045759E-2</v>
      </c>
      <c r="K21" s="54">
        <v>0</v>
      </c>
      <c r="L21" s="8">
        <v>5.2012286317289359E-2</v>
      </c>
      <c r="M21" s="54">
        <v>0</v>
      </c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0.51700036960578621</v>
      </c>
      <c r="F22" s="8">
        <v>0.25012227850381796</v>
      </c>
      <c r="G22" s="8">
        <v>2.0763089819326456E-2</v>
      </c>
      <c r="H22" s="8">
        <v>0.10219607153019362</v>
      </c>
      <c r="I22" s="8">
        <v>7.7939460861416246E-3</v>
      </c>
      <c r="J22" s="8">
        <v>2.3990183196791956E-2</v>
      </c>
      <c r="K22" s="8">
        <v>2.5603010638909064E-2</v>
      </c>
      <c r="L22" s="8">
        <v>6.2363673052801974E-3</v>
      </c>
      <c r="M22" s="8">
        <v>4.6294683313753276E-2</v>
      </c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13">
        <v>0.39500713829502165</v>
      </c>
      <c r="F23" s="8">
        <v>0.31126301972096027</v>
      </c>
      <c r="G23" s="14">
        <v>7.0640708498660873E-2</v>
      </c>
      <c r="H23" s="8">
        <v>0.13918017346283992</v>
      </c>
      <c r="I23" s="8">
        <v>1.0929362468305715E-2</v>
      </c>
      <c r="J23" s="8">
        <v>2.78745844661254E-2</v>
      </c>
      <c r="K23" s="8">
        <v>1.5269683608349341E-2</v>
      </c>
      <c r="L23" s="8">
        <v>1.253286955378773E-2</v>
      </c>
      <c r="M23" s="8">
        <v>1.7302459925949577E-2</v>
      </c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0.48249282879601535</v>
      </c>
      <c r="F24" s="8">
        <v>0.31736630789583214</v>
      </c>
      <c r="G24" s="8">
        <v>1.8117391074350092E-2</v>
      </c>
      <c r="H24" s="8">
        <v>0.15064257124473462</v>
      </c>
      <c r="I24" s="8">
        <v>1.9475473449811875E-2</v>
      </c>
      <c r="J24" s="13">
        <v>1.9578645858405082E-3</v>
      </c>
      <c r="K24" s="13">
        <v>2.3709708786720041E-3</v>
      </c>
      <c r="L24" s="8">
        <v>7.5765920747430304E-3</v>
      </c>
      <c r="M24" s="54">
        <v>0</v>
      </c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13">
        <v>0.40817406761731229</v>
      </c>
      <c r="F25" s="14">
        <v>0.33894983596356471</v>
      </c>
      <c r="G25" s="8">
        <v>3.1346432415218242E-2</v>
      </c>
      <c r="H25" s="8">
        <v>0.16116811096455719</v>
      </c>
      <c r="I25" s="8">
        <v>1.6136852282227072E-2</v>
      </c>
      <c r="J25" s="8">
        <v>5.5627445691034923E-3</v>
      </c>
      <c r="K25" s="8">
        <v>1.4910524818382162E-2</v>
      </c>
      <c r="L25" s="8">
        <v>9.0459188466668165E-3</v>
      </c>
      <c r="M25" s="8">
        <v>1.4705512522968502E-2</v>
      </c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0.53359001059045352</v>
      </c>
      <c r="F26" s="8">
        <v>0.2376309321706408</v>
      </c>
      <c r="G26" s="8">
        <v>2.5759323087420096E-2</v>
      </c>
      <c r="H26" s="13">
        <v>6.7226710790668512E-2</v>
      </c>
      <c r="I26" s="54">
        <v>0</v>
      </c>
      <c r="J26" s="8">
        <v>4.212764084802241E-2</v>
      </c>
      <c r="K26" s="8">
        <v>2.8998649855477773E-2</v>
      </c>
      <c r="L26" s="8">
        <v>5.2100426543570839E-3</v>
      </c>
      <c r="M26" s="8">
        <v>5.9456690002958806E-2</v>
      </c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0.54419169024571612</v>
      </c>
      <c r="F27" s="13">
        <v>0.16205364116726131</v>
      </c>
      <c r="G27" s="8">
        <v>4.2993441420169684E-2</v>
      </c>
      <c r="H27" s="8">
        <v>7.322164148395599E-2</v>
      </c>
      <c r="I27" s="8">
        <v>1.5026187607614246E-3</v>
      </c>
      <c r="J27" s="8">
        <v>4.119869803451412E-2</v>
      </c>
      <c r="K27" s="8">
        <v>4.5403416537054063E-2</v>
      </c>
      <c r="L27" s="8">
        <v>8.2539779634587893E-3</v>
      </c>
      <c r="M27" s="14">
        <v>8.1180874387108998E-2</v>
      </c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0.41733337996700259</v>
      </c>
      <c r="F28" s="8">
        <v>0.26121963016111954</v>
      </c>
      <c r="G28" s="8">
        <v>6.6248364822314235E-2</v>
      </c>
      <c r="H28" s="8">
        <v>0.1123768564963579</v>
      </c>
      <c r="I28" s="8">
        <v>9.2558030109577624E-3</v>
      </c>
      <c r="J28" s="8">
        <v>3.7490647212172337E-2</v>
      </c>
      <c r="K28" s="8">
        <v>4.6596353419629297E-2</v>
      </c>
      <c r="L28" s="8">
        <v>3.5092321068195516E-3</v>
      </c>
      <c r="M28" s="8">
        <v>4.596973280362833E-2</v>
      </c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0.50736028849198145</v>
      </c>
      <c r="F29" s="8">
        <v>0.21661839022024412</v>
      </c>
      <c r="G29" s="8">
        <v>4.0044133518724073E-2</v>
      </c>
      <c r="H29" s="8">
        <v>0.11766861783466238</v>
      </c>
      <c r="I29" s="8">
        <v>9.3004153375282773E-3</v>
      </c>
      <c r="J29" s="8">
        <v>2.1326617934290481E-2</v>
      </c>
      <c r="K29" s="8">
        <v>2.7905362104755086E-2</v>
      </c>
      <c r="L29" s="8">
        <v>6.2249811146280554E-3</v>
      </c>
      <c r="M29" s="8">
        <v>5.3551193443183369E-2</v>
      </c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0.48886107904162573</v>
      </c>
      <c r="F30" s="8">
        <v>0.24945062178662888</v>
      </c>
      <c r="G30" s="8">
        <v>1.8960954813571889E-2</v>
      </c>
      <c r="H30" s="8">
        <v>0.12907561557332298</v>
      </c>
      <c r="I30" s="8">
        <v>9.9658113719887469E-3</v>
      </c>
      <c r="J30" s="8">
        <v>2.5719687076815143E-2</v>
      </c>
      <c r="K30" s="8">
        <v>2.9009092182119636E-2</v>
      </c>
      <c r="L30" s="8">
        <v>7.777537171184676E-3</v>
      </c>
      <c r="M30" s="8">
        <v>4.1179600982742093E-2</v>
      </c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0.51969955687871328</v>
      </c>
      <c r="F31" s="8">
        <v>0.30623596600215119</v>
      </c>
      <c r="G31" s="8">
        <v>2.2516649231278624E-2</v>
      </c>
      <c r="H31" s="8">
        <v>7.6992769808013201E-2</v>
      </c>
      <c r="I31" s="8">
        <v>5.4527911660245745E-3</v>
      </c>
      <c r="J31" s="8">
        <v>2.1878156671315204E-2</v>
      </c>
      <c r="K31" s="8">
        <v>7.5856670245871682E-3</v>
      </c>
      <c r="L31" s="8">
        <v>8.8239144606775313E-3</v>
      </c>
      <c r="M31" s="8">
        <v>3.0814528757238419E-2</v>
      </c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0.47875287928745053</v>
      </c>
      <c r="F32" s="8">
        <v>0.27390492911966657</v>
      </c>
      <c r="G32" s="8">
        <v>3.5793776795524784E-2</v>
      </c>
      <c r="H32" s="8">
        <v>0.10195243429202595</v>
      </c>
      <c r="I32" s="8">
        <v>8.4577764877894427E-3</v>
      </c>
      <c r="J32" s="8">
        <v>2.6819442289567116E-2</v>
      </c>
      <c r="K32" s="8">
        <v>2.4320151832051638E-2</v>
      </c>
      <c r="L32" s="8">
        <v>8.1867695181833434E-3</v>
      </c>
      <c r="M32" s="8">
        <v>4.1811840377741973E-2</v>
      </c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0.55749429169166831</v>
      </c>
      <c r="F33" s="8">
        <v>0.21302825514312645</v>
      </c>
      <c r="G33" s="13">
        <v>6.4171502455813824E-3</v>
      </c>
      <c r="H33" s="8">
        <v>0.13302704474208474</v>
      </c>
      <c r="I33" s="8">
        <v>7.9154054974856034E-3</v>
      </c>
      <c r="J33" s="8">
        <v>1.6833410884653548E-2</v>
      </c>
      <c r="K33" s="8">
        <v>2.1907798287360752E-2</v>
      </c>
      <c r="L33" s="8">
        <v>4.2325771628616057E-3</v>
      </c>
      <c r="M33" s="8">
        <v>3.9144066345177947E-2</v>
      </c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0.4680832612712878</v>
      </c>
      <c r="F34" s="8">
        <v>0.25962478811462164</v>
      </c>
      <c r="G34" s="8">
        <v>4.4697229467747554E-2</v>
      </c>
      <c r="H34" s="8">
        <v>8.3184698961294837E-2</v>
      </c>
      <c r="I34" s="8">
        <v>9.5084214017271493E-3</v>
      </c>
      <c r="J34" s="8">
        <v>1.6709050657536573E-2</v>
      </c>
      <c r="K34" s="14">
        <v>6.0912847022271892E-2</v>
      </c>
      <c r="L34" s="8">
        <v>9.6536099668672135E-3</v>
      </c>
      <c r="M34" s="8">
        <v>4.7626093136644815E-2</v>
      </c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0.50235699122912048</v>
      </c>
      <c r="F35" s="8">
        <v>0.26042650601283501</v>
      </c>
      <c r="G35" s="8">
        <v>2.7012869037260304E-2</v>
      </c>
      <c r="H35" s="8">
        <v>0.11020396497671207</v>
      </c>
      <c r="I35" s="8">
        <v>1.9479814155534004E-3</v>
      </c>
      <c r="J35" s="8">
        <v>2.01258394459281E-2</v>
      </c>
      <c r="K35" s="8">
        <v>2.788993349526165E-2</v>
      </c>
      <c r="L35" s="8">
        <v>1.8987365872096408E-3</v>
      </c>
      <c r="M35" s="8">
        <v>4.8137177800118947E-2</v>
      </c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0.53566241424600458</v>
      </c>
      <c r="F36" s="8">
        <v>0.22700743156320155</v>
      </c>
      <c r="G36" s="8">
        <v>2.1437882374493795E-2</v>
      </c>
      <c r="H36" s="8">
        <v>0.12340891837075421</v>
      </c>
      <c r="I36" s="8">
        <v>1.2856547251166896E-2</v>
      </c>
      <c r="J36" s="8">
        <v>2.7174460389057173E-2</v>
      </c>
      <c r="K36" s="13">
        <v>5.9847086544076271E-3</v>
      </c>
      <c r="L36" s="8">
        <v>4.4278359342006428E-3</v>
      </c>
      <c r="M36" s="8">
        <v>4.2039801216711574E-2</v>
      </c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0.47809519541192036</v>
      </c>
      <c r="F37" s="8">
        <v>0.28974070271871943</v>
      </c>
      <c r="G37" s="8">
        <v>2.687794029834897E-2</v>
      </c>
      <c r="H37" s="8">
        <v>0.11341751515142837</v>
      </c>
      <c r="I37" s="8">
        <v>7.7058380592315446E-3</v>
      </c>
      <c r="J37" s="8">
        <v>3.0981048098483118E-2</v>
      </c>
      <c r="K37" s="8">
        <v>9.8967619809297181E-3</v>
      </c>
      <c r="L37" s="8">
        <v>1.1436134224121824E-2</v>
      </c>
      <c r="M37" s="8">
        <v>3.1848864056816834E-2</v>
      </c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0.46852493158031777</v>
      </c>
      <c r="F38" s="8">
        <v>0.23092853463935195</v>
      </c>
      <c r="G38" s="8">
        <v>7.870532841038845E-2</v>
      </c>
      <c r="H38" s="13">
        <v>4.4223965720614329E-2</v>
      </c>
      <c r="I38" s="8">
        <v>1.0000077698458638E-2</v>
      </c>
      <c r="J38" s="8">
        <v>2.2879135511488537E-2</v>
      </c>
      <c r="K38" s="8">
        <v>4.8027056537637967E-2</v>
      </c>
      <c r="L38" s="8">
        <v>1.686461018311057E-2</v>
      </c>
      <c r="M38" s="8">
        <v>7.9846359718632354E-2</v>
      </c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0.49902242930294155</v>
      </c>
      <c r="F39" s="8">
        <v>0.24499156635334635</v>
      </c>
      <c r="G39" s="8">
        <v>2.6771708175544414E-2</v>
      </c>
      <c r="H39" s="8">
        <v>9.0265761067175598E-2</v>
      </c>
      <c r="I39" s="8">
        <v>9.0878025931372987E-3</v>
      </c>
      <c r="J39" s="8">
        <v>4.9591799351541488E-3</v>
      </c>
      <c r="K39" s="14">
        <v>7.677440782318537E-2</v>
      </c>
      <c r="L39" s="8">
        <v>9.89797001812278E-3</v>
      </c>
      <c r="M39" s="8">
        <v>3.8229174731392722E-2</v>
      </c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0.42686272921950741</v>
      </c>
      <c r="F40" s="8">
        <v>0.31818051918933182</v>
      </c>
      <c r="G40" s="8">
        <v>2.8082809108056786E-2</v>
      </c>
      <c r="H40" s="8">
        <v>0.11935472535889308</v>
      </c>
      <c r="I40" s="8">
        <v>9.2990219824987935E-3</v>
      </c>
      <c r="J40" s="8">
        <v>2.6356868505710295E-2</v>
      </c>
      <c r="K40" s="8">
        <v>5.1594811869721584E-2</v>
      </c>
      <c r="L40" s="54">
        <v>0</v>
      </c>
      <c r="M40" s="8">
        <v>2.0268514766280596E-2</v>
      </c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0.53282065561959469</v>
      </c>
      <c r="F41" s="8">
        <v>0.237464983714512</v>
      </c>
      <c r="G41" s="8">
        <v>3.6273696000007093E-2</v>
      </c>
      <c r="H41" s="8">
        <v>0.1019111470003595</v>
      </c>
      <c r="I41" s="54">
        <v>0</v>
      </c>
      <c r="J41" s="8">
        <v>1.6025682600455924E-2</v>
      </c>
      <c r="K41" s="8">
        <v>2.4101930627745835E-2</v>
      </c>
      <c r="L41" s="54">
        <v>0</v>
      </c>
      <c r="M41" s="8">
        <v>5.1401904437324779E-2</v>
      </c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0.47323077591712365</v>
      </c>
      <c r="F42" s="8">
        <v>0.27985830536481349</v>
      </c>
      <c r="G42" s="8">
        <v>1.9466441420153694E-2</v>
      </c>
      <c r="H42" s="8">
        <v>0.1188190783397782</v>
      </c>
      <c r="I42" s="8">
        <v>3.6408024319840803E-3</v>
      </c>
      <c r="J42" s="8">
        <v>2.3910424933403843E-2</v>
      </c>
      <c r="K42" s="8">
        <v>3.1514877617359272E-2</v>
      </c>
      <c r="L42" s="8">
        <v>3.5487632116069884E-3</v>
      </c>
      <c r="M42" s="8">
        <v>4.6010530763776945E-2</v>
      </c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0.50752001500864308</v>
      </c>
      <c r="F43" s="8">
        <v>0.26998986409458298</v>
      </c>
      <c r="G43" s="8">
        <v>3.2030016513286942E-2</v>
      </c>
      <c r="H43" s="8">
        <v>0.12498064956457401</v>
      </c>
      <c r="I43" s="8">
        <v>5.7210368026407755E-3</v>
      </c>
      <c r="J43" s="8">
        <v>1.2113545879804812E-2</v>
      </c>
      <c r="K43" s="54">
        <v>0</v>
      </c>
      <c r="L43" s="54">
        <v>0</v>
      </c>
      <c r="M43" s="8">
        <v>4.7644872136468237E-2</v>
      </c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0.56039395378865264</v>
      </c>
      <c r="F44" s="8">
        <v>0.1751307755020971</v>
      </c>
      <c r="G44" s="8">
        <v>6.3464721443156668E-3</v>
      </c>
      <c r="H44" s="8">
        <v>0.13801524895840994</v>
      </c>
      <c r="I44" s="8">
        <v>1.9899171101981583E-2</v>
      </c>
      <c r="J44" s="8">
        <v>4.8953555772047415E-2</v>
      </c>
      <c r="K44" s="8">
        <v>1.2913062648319897E-2</v>
      </c>
      <c r="L44" s="8">
        <v>3.6798604960546614E-3</v>
      </c>
      <c r="M44" s="8">
        <v>3.4667899588120395E-2</v>
      </c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0.50030428135257221</v>
      </c>
      <c r="F45" s="8">
        <v>0.26702632007668853</v>
      </c>
      <c r="G45" s="8">
        <v>3.4541923624145328E-2</v>
      </c>
      <c r="H45" s="8">
        <v>0.11053475355777161</v>
      </c>
      <c r="I45" s="8">
        <v>7.8616503947769659E-3</v>
      </c>
      <c r="J45" s="8">
        <v>2.0997821655806454E-2</v>
      </c>
      <c r="K45" s="8">
        <v>1.2381610825016921E-2</v>
      </c>
      <c r="L45" s="8">
        <v>7.3602167674994634E-3</v>
      </c>
      <c r="M45" s="8">
        <v>3.8991421745722094E-2</v>
      </c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0.51732250292874993</v>
      </c>
      <c r="F46" s="8">
        <v>0.24078293726431846</v>
      </c>
      <c r="G46" s="8">
        <v>2.6129953453933038E-2</v>
      </c>
      <c r="H46" s="8">
        <v>0.11895576952298098</v>
      </c>
      <c r="I46" s="8">
        <v>8.5681218430039199E-3</v>
      </c>
      <c r="J46" s="8">
        <v>2.7805903834231691E-2</v>
      </c>
      <c r="K46" s="8">
        <v>8.592222458513054E-3</v>
      </c>
      <c r="L46" s="8">
        <v>1.4146128059717869E-2</v>
      </c>
      <c r="M46" s="8">
        <v>3.7696460634550802E-2</v>
      </c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0.45594249906088974</v>
      </c>
      <c r="F47" s="8">
        <v>0.32444049081739906</v>
      </c>
      <c r="G47" s="8">
        <v>2.0577735044657479E-2</v>
      </c>
      <c r="H47" s="8">
        <v>0.10395314061309464</v>
      </c>
      <c r="I47" s="8">
        <v>1.0054134010013604E-2</v>
      </c>
      <c r="J47" s="8">
        <v>3.8105512292189746E-2</v>
      </c>
      <c r="K47" s="8">
        <v>7.8210033638410666E-3</v>
      </c>
      <c r="L47" s="8">
        <v>1.3686224174723068E-2</v>
      </c>
      <c r="M47" s="8">
        <v>2.5419260623192056E-2</v>
      </c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13">
        <v>0.26073851287590522</v>
      </c>
      <c r="F48" s="8">
        <v>0.25911223197875671</v>
      </c>
      <c r="G48" s="14">
        <v>6.7079216757337051E-2</v>
      </c>
      <c r="H48" s="8">
        <v>0.11722710646240922</v>
      </c>
      <c r="I48" s="8">
        <v>2.0758484505523354E-3</v>
      </c>
      <c r="J48" s="8">
        <v>3.9663997185558013E-2</v>
      </c>
      <c r="K48" s="8">
        <v>2.0711536610033877E-2</v>
      </c>
      <c r="L48" s="8">
        <v>2.9443541636404877E-2</v>
      </c>
      <c r="M48" s="14">
        <v>0.20394800804304175</v>
      </c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14">
        <v>0.55126321102339571</v>
      </c>
      <c r="F49" s="8">
        <v>0.26118435640958027</v>
      </c>
      <c r="G49" s="8">
        <v>2.0572766270824997E-2</v>
      </c>
      <c r="H49" s="8">
        <v>0.10661995135760215</v>
      </c>
      <c r="I49" s="8">
        <v>9.8218446039918823E-3</v>
      </c>
      <c r="J49" s="8">
        <v>2.1123029578098102E-2</v>
      </c>
      <c r="K49" s="8">
        <v>2.4530512915296863E-2</v>
      </c>
      <c r="L49" s="8">
        <v>2.108739146161988E-3</v>
      </c>
      <c r="M49" s="13">
        <v>2.7755886950466811E-3</v>
      </c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0.49571882305527981</v>
      </c>
      <c r="F51" s="8">
        <v>0.26078819427934641</v>
      </c>
      <c r="G51" s="8">
        <v>2.9464169808335931E-2</v>
      </c>
      <c r="H51" s="8">
        <v>0.10864789577037064</v>
      </c>
      <c r="I51" s="8">
        <v>8.3409150365932293E-3</v>
      </c>
      <c r="J51" s="8">
        <v>2.4667811500804885E-2</v>
      </c>
      <c r="K51" s="8">
        <v>2.3800376362731288E-2</v>
      </c>
      <c r="L51" s="8">
        <v>7.3347832113695886E-3</v>
      </c>
      <c r="M51" s="8">
        <v>4.1237030975169835E-2</v>
      </c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8">
        <v>0.55008312032651951</v>
      </c>
      <c r="F52" s="8">
        <v>0.23592608623450784</v>
      </c>
      <c r="G52" s="8">
        <v>1.6775914845506473E-2</v>
      </c>
      <c r="H52" s="8">
        <v>0.11901242397589225</v>
      </c>
      <c r="I52" s="54">
        <v>0</v>
      </c>
      <c r="J52" s="8">
        <v>1.9211173521756081E-2</v>
      </c>
      <c r="K52" s="8">
        <v>2.0230044829129802E-2</v>
      </c>
      <c r="L52" s="54">
        <v>0</v>
      </c>
      <c r="M52" s="8">
        <v>3.8761236266687531E-2</v>
      </c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0.49167704082491037</v>
      </c>
      <c r="F53" s="8">
        <v>0.26263659905139247</v>
      </c>
      <c r="G53" s="8">
        <v>3.0407494122587152E-2</v>
      </c>
      <c r="H53" s="8">
        <v>0.1078773318519551</v>
      </c>
      <c r="I53" s="8">
        <v>8.9610308823239691E-3</v>
      </c>
      <c r="J53" s="8">
        <v>2.5073492131812272E-2</v>
      </c>
      <c r="K53" s="8">
        <v>2.4065817162545796E-2</v>
      </c>
      <c r="L53" s="8">
        <v>7.880096917889233E-3</v>
      </c>
      <c r="M53" s="8">
        <v>4.1421097054583196E-2</v>
      </c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0.49418447807761501</v>
      </c>
      <c r="F54" s="8">
        <v>0.26023100798479909</v>
      </c>
      <c r="G54" s="8">
        <v>2.7329570395169631E-2</v>
      </c>
      <c r="H54" s="8">
        <v>0.11043586489055537</v>
      </c>
      <c r="I54" s="8">
        <v>8.9429220895013827E-3</v>
      </c>
      <c r="J54" s="8">
        <v>2.5506347265438326E-2</v>
      </c>
      <c r="K54" s="8">
        <v>2.4827391189265004E-2</v>
      </c>
      <c r="L54" s="8">
        <v>6.0096969913625668E-3</v>
      </c>
      <c r="M54" s="8">
        <v>4.2532721116293234E-2</v>
      </c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0.51697744624530795</v>
      </c>
      <c r="F55" s="8">
        <v>0.26850810971874084</v>
      </c>
      <c r="G55" s="8">
        <v>5.9039425208371153E-2</v>
      </c>
      <c r="H55" s="8">
        <v>8.3875264872657188E-2</v>
      </c>
      <c r="I55" s="54">
        <v>0</v>
      </c>
      <c r="J55" s="8">
        <v>1.3049748997773804E-2</v>
      </c>
      <c r="K55" s="8">
        <v>9.5709028572999681E-3</v>
      </c>
      <c r="L55" s="8">
        <v>2.5694089009942963E-2</v>
      </c>
      <c r="M55" s="8">
        <v>2.3285013089906038E-2</v>
      </c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0.55008312032651951</v>
      </c>
      <c r="F56" s="8">
        <v>0.23592608623450784</v>
      </c>
      <c r="G56" s="8">
        <v>1.6775914845506473E-2</v>
      </c>
      <c r="H56" s="8">
        <v>0.11901242397589225</v>
      </c>
      <c r="I56" s="54">
        <v>0</v>
      </c>
      <c r="J56" s="8">
        <v>1.9211173521756081E-2</v>
      </c>
      <c r="K56" s="8">
        <v>2.0230044829129802E-2</v>
      </c>
      <c r="L56" s="54">
        <v>0</v>
      </c>
      <c r="M56" s="8">
        <v>3.8761236266687531E-2</v>
      </c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0.49167704082491037</v>
      </c>
      <c r="F57" s="8">
        <v>0.26263659905139247</v>
      </c>
      <c r="G57" s="8">
        <v>3.0407494122587152E-2</v>
      </c>
      <c r="H57" s="8">
        <v>0.1078773318519551</v>
      </c>
      <c r="I57" s="8">
        <v>8.9610308823239691E-3</v>
      </c>
      <c r="J57" s="8">
        <v>2.5073492131812272E-2</v>
      </c>
      <c r="K57" s="8">
        <v>2.4065817162545796E-2</v>
      </c>
      <c r="L57" s="8">
        <v>7.880096917889233E-3</v>
      </c>
      <c r="M57" s="8">
        <v>4.1421097054583196E-2</v>
      </c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0.49571882305527981</v>
      </c>
      <c r="F61" s="8">
        <v>0.26078819427934641</v>
      </c>
      <c r="G61" s="8">
        <v>2.9464169808335931E-2</v>
      </c>
      <c r="H61" s="8">
        <v>0.10864789577037064</v>
      </c>
      <c r="I61" s="8">
        <v>8.3409150365932293E-3</v>
      </c>
      <c r="J61" s="8">
        <v>2.4667811500804885E-2</v>
      </c>
      <c r="K61" s="8">
        <v>2.3800376362731288E-2</v>
      </c>
      <c r="L61" s="8">
        <v>7.3347832113695886E-3</v>
      </c>
      <c r="M61" s="8">
        <v>4.1237030975169835E-2</v>
      </c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13">
        <v>0.43742075138246328</v>
      </c>
      <c r="F62" s="8">
        <v>0.26249332133764214</v>
      </c>
      <c r="G62" s="8">
        <v>4.1086979048486807E-2</v>
      </c>
      <c r="H62" s="8">
        <v>0.12104670280828471</v>
      </c>
      <c r="I62" s="8">
        <v>6.80900255954873E-3</v>
      </c>
      <c r="J62" s="8">
        <v>3.4568592522918717E-2</v>
      </c>
      <c r="K62" s="8">
        <v>3.1133132988435584E-2</v>
      </c>
      <c r="L62" s="8">
        <v>1.0466015842779881E-2</v>
      </c>
      <c r="M62" s="8">
        <v>5.4975501509440014E-2</v>
      </c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14">
        <v>0.63227964995506647</v>
      </c>
      <c r="F63" s="8">
        <v>0.25679400451682616</v>
      </c>
      <c r="G63" s="13">
        <v>2.2382188430723057E-3</v>
      </c>
      <c r="H63" s="8">
        <v>7.9604201989706233E-2</v>
      </c>
      <c r="I63" s="8">
        <v>1.1929356791191502E-2</v>
      </c>
      <c r="J63" s="13">
        <v>1.4756405672325056E-3</v>
      </c>
      <c r="K63" s="8">
        <v>6.6236965939557189E-3</v>
      </c>
      <c r="L63" s="54">
        <v>0</v>
      </c>
      <c r="M63" s="13">
        <v>9.0552307429478326E-3</v>
      </c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13">
        <v>0.29076947469748582</v>
      </c>
      <c r="F64" s="8">
        <v>0.35669630742519748</v>
      </c>
      <c r="G64" s="14">
        <v>9.5636991617567876E-2</v>
      </c>
      <c r="H64" s="8">
        <v>0.15418054526932154</v>
      </c>
      <c r="I64" s="54">
        <v>0</v>
      </c>
      <c r="J64" s="8">
        <v>2.176211701945473E-2</v>
      </c>
      <c r="K64" s="8">
        <v>3.0800774990642932E-2</v>
      </c>
      <c r="L64" s="8">
        <v>3.0170446664122538E-2</v>
      </c>
      <c r="M64" s="8">
        <v>1.9983342316206697E-2</v>
      </c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0.51721575722484447</v>
      </c>
      <c r="F65" s="8">
        <v>0.25072848727786567</v>
      </c>
      <c r="G65" s="8">
        <v>2.2523368065633539E-2</v>
      </c>
      <c r="H65" s="8">
        <v>0.10387202125948347</v>
      </c>
      <c r="I65" s="8">
        <v>9.2157853540267894E-3</v>
      </c>
      <c r="J65" s="8">
        <v>2.4972586917184351E-2</v>
      </c>
      <c r="K65" s="8">
        <v>2.3066111483770902E-2</v>
      </c>
      <c r="L65" s="8">
        <v>4.939573088011657E-3</v>
      </c>
      <c r="M65" s="8">
        <v>4.3466309329178276E-2</v>
      </c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0.47889889058616769</v>
      </c>
      <c r="F66" s="8">
        <v>0.2716065424570101</v>
      </c>
      <c r="G66" s="8">
        <v>3.0032516323794788E-2</v>
      </c>
      <c r="H66" s="8">
        <v>9.9886140477082108E-2</v>
      </c>
      <c r="I66" s="8">
        <v>8.5479943675475043E-3</v>
      </c>
      <c r="J66" s="8">
        <v>3.2710947834053941E-2</v>
      </c>
      <c r="K66" s="8">
        <v>2.1618568209987893E-2</v>
      </c>
      <c r="L66" s="8">
        <v>6.9605922573130353E-3</v>
      </c>
      <c r="M66" s="8">
        <v>4.9737807487046586E-2</v>
      </c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0.52372326647925671</v>
      </c>
      <c r="F67" s="8">
        <v>0.24277612318223526</v>
      </c>
      <c r="G67" s="8">
        <v>2.8517898004533592E-2</v>
      </c>
      <c r="H67" s="8">
        <v>0.12323583070151269</v>
      </c>
      <c r="I67" s="8">
        <v>7.9961371120306317E-3</v>
      </c>
      <c r="J67" s="8">
        <v>1.1276345345431125E-2</v>
      </c>
      <c r="K67" s="8">
        <v>2.7432990410836043E-2</v>
      </c>
      <c r="L67" s="8">
        <v>7.9577945951479333E-3</v>
      </c>
      <c r="M67" s="8">
        <v>2.7083614169015943E-2</v>
      </c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0.50324460134282611</v>
      </c>
      <c r="F68" s="14">
        <v>0.32974906788045533</v>
      </c>
      <c r="G68" s="8">
        <v>1.6898811974001799E-2</v>
      </c>
      <c r="H68" s="8">
        <v>0.1113810615613391</v>
      </c>
      <c r="I68" s="8">
        <v>1.3508844880672421E-2</v>
      </c>
      <c r="J68" s="8">
        <v>1.1406412960589299E-2</v>
      </c>
      <c r="K68" s="13">
        <v>2.6515417610021219E-3</v>
      </c>
      <c r="L68" s="8">
        <v>6.9466749544340603E-3</v>
      </c>
      <c r="M68" s="13">
        <v>4.2129826846792331E-3</v>
      </c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13">
        <v>0.30132307554082788</v>
      </c>
      <c r="F69" s="8">
        <v>0.25923431336176961</v>
      </c>
      <c r="G69" s="8">
        <v>4.4353404262622791E-2</v>
      </c>
      <c r="H69" s="8">
        <v>0.12610498345799384</v>
      </c>
      <c r="I69" s="54">
        <v>0</v>
      </c>
      <c r="J69" s="14">
        <v>0.13479100256840279</v>
      </c>
      <c r="K69" s="8">
        <v>3.2735419898023532E-2</v>
      </c>
      <c r="L69" s="8">
        <v>1.7817086161075968E-2</v>
      </c>
      <c r="M69" s="8">
        <v>8.3640714749284306E-2</v>
      </c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0.50642274150002087</v>
      </c>
      <c r="F70" s="8">
        <v>0.24039292404749438</v>
      </c>
      <c r="G70" s="8">
        <v>6.2835245391223843E-2</v>
      </c>
      <c r="H70" s="13">
        <v>4.0470383933168923E-2</v>
      </c>
      <c r="I70" s="54">
        <v>0</v>
      </c>
      <c r="J70" s="8">
        <v>4.5892797424181217E-3</v>
      </c>
      <c r="K70" s="8">
        <v>1.8293006492756763E-2</v>
      </c>
      <c r="L70" s="8">
        <v>3.7120579451117765E-3</v>
      </c>
      <c r="M70" s="14">
        <v>0.12328436094780436</v>
      </c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8">
        <v>0.38767083786378598</v>
      </c>
      <c r="F71" s="13">
        <v>0.14093168268272779</v>
      </c>
      <c r="G71" s="8">
        <v>5.2472424962732031E-3</v>
      </c>
      <c r="H71" s="8">
        <v>0.11635460770641362</v>
      </c>
      <c r="I71" s="54">
        <v>0</v>
      </c>
      <c r="J71" s="8">
        <v>1.6708187231395777E-2</v>
      </c>
      <c r="K71" s="14">
        <v>0.17595849335069849</v>
      </c>
      <c r="L71" s="8">
        <v>1.3204253951477696E-2</v>
      </c>
      <c r="M71" s="14">
        <v>0.14392469471722752</v>
      </c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8">
        <v>0.45506314744996518</v>
      </c>
      <c r="F72" s="14">
        <v>0.44565588434695586</v>
      </c>
      <c r="G72" s="8">
        <v>2.6113479607041835E-2</v>
      </c>
      <c r="H72" s="8">
        <v>7.3167488596038166E-2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0.53527124575830398</v>
      </c>
      <c r="F73" s="8">
        <v>0.214947281615259</v>
      </c>
      <c r="G73" s="8">
        <v>3.0431980642481104E-2</v>
      </c>
      <c r="H73" s="8">
        <v>0.12915854225783333</v>
      </c>
      <c r="I73" s="8">
        <v>7.5688082515215204E-3</v>
      </c>
      <c r="J73" s="8">
        <v>3.3066729530258708E-2</v>
      </c>
      <c r="K73" s="8">
        <v>3.1546448950168409E-3</v>
      </c>
      <c r="L73" s="8">
        <v>1.2847108948830508E-2</v>
      </c>
      <c r="M73" s="8">
        <v>3.355365810049437E-2</v>
      </c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14">
        <v>0.67524939311540355</v>
      </c>
      <c r="F74" s="13">
        <v>7.5024948167682917E-2</v>
      </c>
      <c r="G74" s="8">
        <v>4.0062876934808846E-2</v>
      </c>
      <c r="H74" s="8">
        <v>0.13928719737425072</v>
      </c>
      <c r="I74" s="8">
        <v>1.9767372021207999E-2</v>
      </c>
      <c r="J74" s="54">
        <v>0</v>
      </c>
      <c r="K74" s="8">
        <v>2.6225409548572443E-2</v>
      </c>
      <c r="L74" s="54">
        <v>0</v>
      </c>
      <c r="M74" s="8">
        <v>2.4382802838074209E-2</v>
      </c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M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4" display="Vissza" xr:uid="{0FBDCA36-0701-403C-AA41-E87C81826C9F}"/>
  </hyperlinks>
  <pageMargins left="0.75" right="0.75" top="1" bottom="1" header="0.5" footer="0.5"/>
  <pageSetup orientation="portrait" horizontalDpi="300" verticalDpi="300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3481-9E40-4AAA-B305-101C01DFE14D}">
  <sheetPr codeName="Munka6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10" width="13.5703125" style="1" customWidth="1"/>
    <col min="11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286</v>
      </c>
      <c r="D1" s="65"/>
      <c r="E1" s="65"/>
      <c r="F1" s="65"/>
      <c r="G1" s="65"/>
      <c r="H1" s="65"/>
      <c r="I1" s="65"/>
      <c r="J1" s="65"/>
    </row>
    <row r="2" spans="1:44" ht="45" customHeight="1" x14ac:dyDescent="0.2">
      <c r="A2" s="67"/>
      <c r="B2" s="67"/>
      <c r="C2" s="66" t="s">
        <v>1</v>
      </c>
      <c r="D2" s="66"/>
      <c r="E2" s="4" t="s">
        <v>287</v>
      </c>
      <c r="F2" s="4" t="s">
        <v>288</v>
      </c>
      <c r="G2" s="4" t="s">
        <v>289</v>
      </c>
      <c r="H2" s="4" t="s">
        <v>290</v>
      </c>
      <c r="I2" s="4" t="s">
        <v>291</v>
      </c>
      <c r="J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0.47375098259552245</v>
      </c>
      <c r="F4" s="8">
        <v>0.37297978962507761</v>
      </c>
      <c r="G4" s="8">
        <v>0.10684884043574223</v>
      </c>
      <c r="H4" s="8">
        <v>1.1632539173709737E-2</v>
      </c>
      <c r="I4" s="8">
        <v>2.6775580032406478E-3</v>
      </c>
      <c r="J4" s="8">
        <v>3.2110290166707744E-2</v>
      </c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0.52940110553584097</v>
      </c>
      <c r="F5" s="8">
        <v>0.32000154377228485</v>
      </c>
      <c r="G5" s="8">
        <v>0.10406564462356659</v>
      </c>
      <c r="H5" s="8">
        <v>1.3840585683520696E-2</v>
      </c>
      <c r="I5" s="8">
        <v>2.0969027105891859E-3</v>
      </c>
      <c r="J5" s="8">
        <v>3.0594217674197465E-2</v>
      </c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0.48116660792863941</v>
      </c>
      <c r="F6" s="8">
        <v>0.39266721012160116</v>
      </c>
      <c r="G6" s="8">
        <v>8.318068132388437E-2</v>
      </c>
      <c r="H6" s="8">
        <v>6.7208504917421778E-3</v>
      </c>
      <c r="I6" s="54">
        <v>0</v>
      </c>
      <c r="J6" s="8">
        <v>3.6264650134131146E-2</v>
      </c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0.4448931110315264</v>
      </c>
      <c r="F7" s="8">
        <v>0.36128766899014841</v>
      </c>
      <c r="G7" s="8">
        <v>0.13515855952407355</v>
      </c>
      <c r="H7" s="8">
        <v>1.3914967781754684E-2</v>
      </c>
      <c r="I7" s="8">
        <v>6.7476337366727005E-3</v>
      </c>
      <c r="J7" s="8">
        <v>3.7998058935823656E-2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0.42386950075731972</v>
      </c>
      <c r="F8" s="8">
        <v>0.43431364143437945</v>
      </c>
      <c r="G8" s="8">
        <v>0.10740537099387774</v>
      </c>
      <c r="H8" s="8">
        <v>1.281883317531027E-2</v>
      </c>
      <c r="I8" s="8">
        <v>1.9054627661048581E-3</v>
      </c>
      <c r="J8" s="8">
        <v>1.9687190873006695E-2</v>
      </c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0.510663336619681</v>
      </c>
      <c r="F9" s="8">
        <v>0.34805316751353521</v>
      </c>
      <c r="G9" s="8">
        <v>9.5050572666230029E-2</v>
      </c>
      <c r="H9" s="8">
        <v>1.0403108024177921E-2</v>
      </c>
      <c r="I9" s="8">
        <v>1.3387522874461605E-3</v>
      </c>
      <c r="J9" s="8">
        <v>3.4491062888930765E-2</v>
      </c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13">
        <v>0.40114789801709572</v>
      </c>
      <c r="F10" s="8">
        <v>0.42200808113513355</v>
      </c>
      <c r="G10" s="8">
        <v>0.13005490939000572</v>
      </c>
      <c r="H10" s="8">
        <v>1.4050713145339677E-2</v>
      </c>
      <c r="I10" s="8">
        <v>5.3108613291215252E-3</v>
      </c>
      <c r="J10" s="8">
        <v>2.7427536983303448E-2</v>
      </c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0.50115538618562894</v>
      </c>
      <c r="F11" s="8">
        <v>0.32414223002417958</v>
      </c>
      <c r="G11" s="8">
        <v>0.13672851188851201</v>
      </c>
      <c r="H11" s="8">
        <v>1.7943467358956876E-2</v>
      </c>
      <c r="I11" s="8">
        <v>3.0455174435790964E-3</v>
      </c>
      <c r="J11" s="8">
        <v>1.6984887099143156E-2</v>
      </c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0.51028279168895463</v>
      </c>
      <c r="F12" s="8">
        <v>0.35987150163960302</v>
      </c>
      <c r="G12" s="8">
        <v>9.1270439572804035E-2</v>
      </c>
      <c r="H12" s="8">
        <v>1.0158184359873005E-2</v>
      </c>
      <c r="I12" s="54">
        <v>0</v>
      </c>
      <c r="J12" s="8">
        <v>2.8417082738764129E-2</v>
      </c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0.40361406305845571</v>
      </c>
      <c r="F13" s="8">
        <v>0.4208228382440416</v>
      </c>
      <c r="G13" s="8">
        <v>0.12987982940664664</v>
      </c>
      <c r="H13" s="8">
        <v>1.3382406186132921E-2</v>
      </c>
      <c r="I13" s="8">
        <v>5.4353756396484021E-3</v>
      </c>
      <c r="J13" s="8">
        <v>2.6865487465074143E-2</v>
      </c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0.49498193781565591</v>
      </c>
      <c r="F14" s="8">
        <v>0.36346384350640082</v>
      </c>
      <c r="G14" s="8">
        <v>8.313566673503367E-2</v>
      </c>
      <c r="H14" s="54">
        <v>0</v>
      </c>
      <c r="I14" s="54">
        <v>0</v>
      </c>
      <c r="J14" s="8">
        <v>5.8418551942909944E-2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0.59183796573652503</v>
      </c>
      <c r="F15" s="8">
        <v>0.31084860114621848</v>
      </c>
      <c r="G15" s="13">
        <v>3.1864726251147217E-2</v>
      </c>
      <c r="H15" s="8">
        <v>4.7712096689481575E-3</v>
      </c>
      <c r="I15" s="54">
        <v>0</v>
      </c>
      <c r="J15" s="8">
        <v>6.0677497197159563E-2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0.42846103510527178</v>
      </c>
      <c r="F16" s="8">
        <v>0.40828787412344242</v>
      </c>
      <c r="G16" s="8">
        <v>8.8402089465446809E-2</v>
      </c>
      <c r="H16" s="8">
        <v>7.959580500890193E-3</v>
      </c>
      <c r="I16" s="8">
        <v>4.6235816640233249E-3</v>
      </c>
      <c r="J16" s="8">
        <v>6.2265839140926052E-2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0.46798445233483676</v>
      </c>
      <c r="F17" s="8">
        <v>0.39544149894956432</v>
      </c>
      <c r="G17" s="8">
        <v>0.10713657849743939</v>
      </c>
      <c r="H17" s="8">
        <v>3.0738716589080745E-3</v>
      </c>
      <c r="I17" s="54">
        <v>0</v>
      </c>
      <c r="J17" s="8">
        <v>2.6363598559251279E-2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0.49156013039596691</v>
      </c>
      <c r="F18" s="8">
        <v>0.37175886345579856</v>
      </c>
      <c r="G18" s="8">
        <v>0.10876563435760975</v>
      </c>
      <c r="H18" s="8">
        <v>6.4392655787521187E-3</v>
      </c>
      <c r="I18" s="8">
        <v>4.3755256921977383E-3</v>
      </c>
      <c r="J18" s="8">
        <v>1.7100580519673423E-2</v>
      </c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0.43406635647727881</v>
      </c>
      <c r="F19" s="8">
        <v>0.37905637622956884</v>
      </c>
      <c r="G19" s="8">
        <v>0.13745539357428083</v>
      </c>
      <c r="H19" s="8">
        <v>1.1133581210025435E-2</v>
      </c>
      <c r="I19" s="8">
        <v>2.570188520006414E-3</v>
      </c>
      <c r="J19" s="8">
        <v>3.5718103988841732E-2</v>
      </c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0.53161088217550279</v>
      </c>
      <c r="F20" s="8">
        <v>0.34839736381344788</v>
      </c>
      <c r="G20" s="13">
        <v>4.7340714549465333E-2</v>
      </c>
      <c r="H20" s="8">
        <v>2.41483665338212E-2</v>
      </c>
      <c r="I20" s="8">
        <v>1.2793426559083803E-3</v>
      </c>
      <c r="J20" s="8">
        <v>4.7223330271855046E-2</v>
      </c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0.43822127959783219</v>
      </c>
      <c r="F21" s="8">
        <v>0.39164493582100396</v>
      </c>
      <c r="G21" s="8">
        <v>0.13912949481367665</v>
      </c>
      <c r="H21" s="54">
        <v>0</v>
      </c>
      <c r="I21" s="8">
        <v>3.1004289767486971E-2</v>
      </c>
      <c r="J21" s="54">
        <v>0</v>
      </c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0.48169851856724549</v>
      </c>
      <c r="F22" s="8">
        <v>0.36337364438013947</v>
      </c>
      <c r="G22" s="8">
        <v>0.10667425713904972</v>
      </c>
      <c r="H22" s="8">
        <v>1.3421982129525856E-2</v>
      </c>
      <c r="I22" s="8">
        <v>3.2433570505239319E-3</v>
      </c>
      <c r="J22" s="8">
        <v>3.1588240733516737E-2</v>
      </c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0.43614047644620074</v>
      </c>
      <c r="F23" s="8">
        <v>0.41843941209064761</v>
      </c>
      <c r="G23" s="8">
        <v>0.10767502935482093</v>
      </c>
      <c r="H23" s="8">
        <v>3.1642723381717008E-3</v>
      </c>
      <c r="I23" s="54">
        <v>0</v>
      </c>
      <c r="J23" s="8">
        <v>3.4580809770159614E-2</v>
      </c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0.45225668641157946</v>
      </c>
      <c r="F24" s="8">
        <v>0.34504291313920427</v>
      </c>
      <c r="G24" s="14">
        <v>0.17086228188938135</v>
      </c>
      <c r="H24" s="8">
        <v>3.5156171886014491E-3</v>
      </c>
      <c r="I24" s="54">
        <v>0</v>
      </c>
      <c r="J24" s="8">
        <v>2.8322501371232923E-2</v>
      </c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0.43556158406044232</v>
      </c>
      <c r="F25" s="8">
        <v>0.45347848099984067</v>
      </c>
      <c r="G25" s="8">
        <v>7.7492524619570888E-2</v>
      </c>
      <c r="H25" s="8">
        <v>3.2545456766453146E-3</v>
      </c>
      <c r="I25" s="8">
        <v>5.9103686968504203E-3</v>
      </c>
      <c r="J25" s="8">
        <v>2.4302495946650616E-2</v>
      </c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0.49213209750107351</v>
      </c>
      <c r="F26" s="8">
        <v>0.35674893367610744</v>
      </c>
      <c r="G26" s="8">
        <v>9.9871887389817171E-2</v>
      </c>
      <c r="H26" s="8">
        <v>1.1855772017009198E-2</v>
      </c>
      <c r="I26" s="8">
        <v>3.2362036990357733E-3</v>
      </c>
      <c r="J26" s="8">
        <v>3.615510571695621E-2</v>
      </c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0.50688277009988336</v>
      </c>
      <c r="F27" s="8">
        <v>0.34045855606936004</v>
      </c>
      <c r="G27" s="8">
        <v>8.64062482354572E-2</v>
      </c>
      <c r="H27" s="8">
        <v>2.7125428027478336E-2</v>
      </c>
      <c r="I27" s="8">
        <v>1.1849046428164495E-3</v>
      </c>
      <c r="J27" s="8">
        <v>3.794209292500534E-2</v>
      </c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0.39790181988487999</v>
      </c>
      <c r="F28" s="8">
        <v>0.36492321655603688</v>
      </c>
      <c r="G28" s="8">
        <v>0.16035151331828598</v>
      </c>
      <c r="H28" s="8">
        <v>9.5935220985737656E-3</v>
      </c>
      <c r="I28" s="8">
        <v>2.8557890735019216E-3</v>
      </c>
      <c r="J28" s="8">
        <v>6.4374139068723066E-2</v>
      </c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0.44152369249592671</v>
      </c>
      <c r="F29" s="8">
        <v>0.37642305553514971</v>
      </c>
      <c r="G29" s="8">
        <v>0.11315621157468997</v>
      </c>
      <c r="H29" s="8">
        <v>1.9997548674007933E-2</v>
      </c>
      <c r="I29" s="8">
        <v>2.6786094287529105E-3</v>
      </c>
      <c r="J29" s="8">
        <v>4.6220882291469652E-2</v>
      </c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0.47883738066099618</v>
      </c>
      <c r="F30" s="8">
        <v>0.38485710425509617</v>
      </c>
      <c r="G30" s="8">
        <v>9.7158102721724621E-2</v>
      </c>
      <c r="H30" s="8">
        <v>5.9830620095785488E-3</v>
      </c>
      <c r="I30" s="8">
        <v>2.0347492935790163E-3</v>
      </c>
      <c r="J30" s="8">
        <v>3.1129601059024528E-2</v>
      </c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0.51507512453401971</v>
      </c>
      <c r="F31" s="8">
        <v>0.35908622776824323</v>
      </c>
      <c r="G31" s="8">
        <v>9.6856598852424647E-2</v>
      </c>
      <c r="H31" s="8">
        <v>1.2754508423371457E-2</v>
      </c>
      <c r="I31" s="8">
        <v>3.3728555654977512E-3</v>
      </c>
      <c r="J31" s="8">
        <v>1.2854684856442455E-2</v>
      </c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0.46903244422155582</v>
      </c>
      <c r="F32" s="8">
        <v>0.37072405683939208</v>
      </c>
      <c r="G32" s="8">
        <v>0.11883835772463006</v>
      </c>
      <c r="H32" s="8">
        <v>1.3597925120428097E-2</v>
      </c>
      <c r="I32" s="8">
        <v>3.412919458537206E-3</v>
      </c>
      <c r="J32" s="8">
        <v>2.4394296635458577E-2</v>
      </c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0.4909318670378815</v>
      </c>
      <c r="F33" s="8">
        <v>0.3811932407517078</v>
      </c>
      <c r="G33" s="8">
        <v>6.319326433690052E-2</v>
      </c>
      <c r="H33" s="8">
        <v>4.4762831132527901E-3</v>
      </c>
      <c r="I33" s="54">
        <v>0</v>
      </c>
      <c r="J33" s="8">
        <v>6.0205344760257955E-2</v>
      </c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0.40592147057048067</v>
      </c>
      <c r="F34" s="8">
        <v>0.39467381255359951</v>
      </c>
      <c r="G34" s="8">
        <v>0.14059822651203108</v>
      </c>
      <c r="H34" s="8">
        <v>2.1639415186607461E-2</v>
      </c>
      <c r="I34" s="8">
        <v>1.5929879625390493E-3</v>
      </c>
      <c r="J34" s="8">
        <v>3.5574087214741507E-2</v>
      </c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0.44468251670505288</v>
      </c>
      <c r="F35" s="8">
        <v>0.39519898551755406</v>
      </c>
      <c r="G35" s="8">
        <v>0.10792061684688309</v>
      </c>
      <c r="H35" s="8">
        <v>6.1184339605507339E-3</v>
      </c>
      <c r="I35" s="54">
        <v>0</v>
      </c>
      <c r="J35" s="8">
        <v>4.607944696995938E-2</v>
      </c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0.46023922597702938</v>
      </c>
      <c r="F36" s="8">
        <v>0.37954700518726692</v>
      </c>
      <c r="G36" s="8">
        <v>0.11177602631903691</v>
      </c>
      <c r="H36" s="8">
        <v>7.3694837474493589E-3</v>
      </c>
      <c r="I36" s="8">
        <v>7.7720381658415109E-3</v>
      </c>
      <c r="J36" s="8">
        <v>3.3296220603373637E-2</v>
      </c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14">
        <v>0.55046433804602879</v>
      </c>
      <c r="F37" s="8">
        <v>0.33866990952859233</v>
      </c>
      <c r="G37" s="8">
        <v>7.8369570420791179E-2</v>
      </c>
      <c r="H37" s="8">
        <v>1.1491744086649243E-2</v>
      </c>
      <c r="I37" s="8">
        <v>8.7225555526912219E-4</v>
      </c>
      <c r="J37" s="8">
        <v>2.0132182362669601E-2</v>
      </c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0.38554372273664372</v>
      </c>
      <c r="F38" s="8">
        <v>0.45522247244831066</v>
      </c>
      <c r="G38" s="8">
        <v>0.12176965904524893</v>
      </c>
      <c r="H38" s="8">
        <v>1.8520341182554179E-2</v>
      </c>
      <c r="I38" s="54">
        <v>0</v>
      </c>
      <c r="J38" s="8">
        <v>1.894380458724329E-2</v>
      </c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0.42380404784914705</v>
      </c>
      <c r="F39" s="8">
        <v>0.35519110932791337</v>
      </c>
      <c r="G39" s="8">
        <v>0.14497626945881825</v>
      </c>
      <c r="H39" s="8">
        <v>3.0740624562155882E-2</v>
      </c>
      <c r="I39" s="8">
        <v>3.9396313604799157E-3</v>
      </c>
      <c r="J39" s="8">
        <v>4.1348317441486045E-2</v>
      </c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0.39462474829615163</v>
      </c>
      <c r="F40" s="8">
        <v>0.38117285550701957</v>
      </c>
      <c r="G40" s="8">
        <v>0.16084724380636409</v>
      </c>
      <c r="H40" s="8">
        <v>1.1248646997072165E-2</v>
      </c>
      <c r="I40" s="54">
        <v>0</v>
      </c>
      <c r="J40" s="8">
        <v>5.2106505393392899E-2</v>
      </c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0.45648938554299412</v>
      </c>
      <c r="F41" s="8">
        <v>0.39651001556442578</v>
      </c>
      <c r="G41" s="8">
        <v>0.11529052983111582</v>
      </c>
      <c r="H41" s="54">
        <v>0</v>
      </c>
      <c r="I41" s="54">
        <v>0</v>
      </c>
      <c r="J41" s="8">
        <v>3.1710069061464341E-2</v>
      </c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0.44073148474626483</v>
      </c>
      <c r="F42" s="8">
        <v>0.39253839673019203</v>
      </c>
      <c r="G42" s="8">
        <v>9.9305393862013258E-2</v>
      </c>
      <c r="H42" s="8">
        <v>1.1435432117394576E-2</v>
      </c>
      <c r="I42" s="54">
        <v>0</v>
      </c>
      <c r="J42" s="8">
        <v>5.5989292544135025E-2</v>
      </c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0.43404151029444277</v>
      </c>
      <c r="F43" s="8">
        <v>0.42068409127420908</v>
      </c>
      <c r="G43" s="8">
        <v>0.12189285825777132</v>
      </c>
      <c r="H43" s="54">
        <v>0</v>
      </c>
      <c r="I43" s="8">
        <v>3.3431482729983203E-3</v>
      </c>
      <c r="J43" s="8">
        <v>2.0038391900579364E-2</v>
      </c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0.4965421295879347</v>
      </c>
      <c r="F44" s="8">
        <v>0.31272242757247942</v>
      </c>
      <c r="G44" s="8">
        <v>0.11723308181031547</v>
      </c>
      <c r="H44" s="8">
        <v>9.6854831767184419E-3</v>
      </c>
      <c r="I44" s="8">
        <v>1.7906736346464242E-2</v>
      </c>
      <c r="J44" s="8">
        <v>4.5910141506087215E-2</v>
      </c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0.45564229166072823</v>
      </c>
      <c r="F45" s="8">
        <v>0.40937473929658647</v>
      </c>
      <c r="G45" s="8">
        <v>7.2574893212652022E-2</v>
      </c>
      <c r="H45" s="8">
        <v>2.2142104191517228E-2</v>
      </c>
      <c r="I45" s="54">
        <v>0</v>
      </c>
      <c r="J45" s="8">
        <v>4.0265971638515537E-2</v>
      </c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0.56792817480909019</v>
      </c>
      <c r="F46" s="8">
        <v>0.33750313492240358</v>
      </c>
      <c r="G46" s="8">
        <v>5.6561182765074915E-2</v>
      </c>
      <c r="H46" s="8">
        <v>1.3399923727484619E-2</v>
      </c>
      <c r="I46" s="54">
        <v>0</v>
      </c>
      <c r="J46" s="8">
        <v>2.460758377594598E-2</v>
      </c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0.57271432171980252</v>
      </c>
      <c r="F47" s="8">
        <v>0.30999960035793034</v>
      </c>
      <c r="G47" s="8">
        <v>0.1031289338519365</v>
      </c>
      <c r="H47" s="8">
        <v>4.2336051938358316E-3</v>
      </c>
      <c r="I47" s="8">
        <v>1.9754966729272471E-3</v>
      </c>
      <c r="J47" s="8">
        <v>7.9480422035676165E-3</v>
      </c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0.54328380271276033</v>
      </c>
      <c r="F48" s="8">
        <v>0.31915739325669396</v>
      </c>
      <c r="G48" s="8">
        <v>8.5761402639016868E-2</v>
      </c>
      <c r="H48" s="8">
        <v>1.6125838002545679E-2</v>
      </c>
      <c r="I48" s="8">
        <v>5.4897694313000523E-3</v>
      </c>
      <c r="J48" s="8">
        <v>3.0181793957682765E-2</v>
      </c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0.45731489084740479</v>
      </c>
      <c r="F49" s="8">
        <v>0.38570226864034995</v>
      </c>
      <c r="G49" s="8">
        <v>0.11183346585112565</v>
      </c>
      <c r="H49" s="8">
        <v>1.0570418125290646E-2</v>
      </c>
      <c r="I49" s="8">
        <v>2.0128105506167678E-3</v>
      </c>
      <c r="J49" s="8">
        <v>3.2566145985211611E-2</v>
      </c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0.47375098259552245</v>
      </c>
      <c r="F51" s="8">
        <v>0.37297978962507761</v>
      </c>
      <c r="G51" s="8">
        <v>0.10684884043574223</v>
      </c>
      <c r="H51" s="8">
        <v>1.1632539173709737E-2</v>
      </c>
      <c r="I51" s="8">
        <v>2.6775580032406478E-3</v>
      </c>
      <c r="J51" s="8">
        <v>3.2110290166707744E-2</v>
      </c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8">
        <v>0.57501255587792122</v>
      </c>
      <c r="F52" s="8">
        <v>0.25881313997702465</v>
      </c>
      <c r="G52" s="8">
        <v>9.3256766194747071E-2</v>
      </c>
      <c r="H52" s="54">
        <v>0</v>
      </c>
      <c r="I52" s="54">
        <v>0</v>
      </c>
      <c r="J52" s="8">
        <v>7.2917537950306754E-2</v>
      </c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0.46622256324578015</v>
      </c>
      <c r="F53" s="8">
        <v>0.38146765314966075</v>
      </c>
      <c r="G53" s="8">
        <v>0.10785936033388407</v>
      </c>
      <c r="H53" s="8">
        <v>1.2497374966431978E-2</v>
      </c>
      <c r="I53" s="8">
        <v>2.8766244292128822E-3</v>
      </c>
      <c r="J53" s="8">
        <v>2.9076423875029636E-2</v>
      </c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0.46956696324520875</v>
      </c>
      <c r="F54" s="8">
        <v>0.37251816078252759</v>
      </c>
      <c r="G54" s="8">
        <v>0.11102742376521761</v>
      </c>
      <c r="H54" s="8">
        <v>1.0676503552210276E-2</v>
      </c>
      <c r="I54" s="8">
        <v>2.8708112369026356E-3</v>
      </c>
      <c r="J54" s="8">
        <v>3.334013741793284E-2</v>
      </c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0.53172131657057586</v>
      </c>
      <c r="F55" s="8">
        <v>0.3793757395322257</v>
      </c>
      <c r="G55" s="8">
        <v>4.8953823498462466E-2</v>
      </c>
      <c r="H55" s="8">
        <v>2.4878583140074882E-2</v>
      </c>
      <c r="I55" s="54">
        <v>0</v>
      </c>
      <c r="J55" s="8">
        <v>1.5070537258660912E-2</v>
      </c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0.57501255587792122</v>
      </c>
      <c r="F56" s="8">
        <v>0.25881313997702465</v>
      </c>
      <c r="G56" s="8">
        <v>9.3256766194747071E-2</v>
      </c>
      <c r="H56" s="54">
        <v>0</v>
      </c>
      <c r="I56" s="54">
        <v>0</v>
      </c>
      <c r="J56" s="8">
        <v>7.2917537950306754E-2</v>
      </c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0.46622256324578015</v>
      </c>
      <c r="F57" s="8">
        <v>0.38146765314966075</v>
      </c>
      <c r="G57" s="8">
        <v>0.10785936033388407</v>
      </c>
      <c r="H57" s="8">
        <v>1.2497374966431978E-2</v>
      </c>
      <c r="I57" s="8">
        <v>2.8766244292128822E-3</v>
      </c>
      <c r="J57" s="8">
        <v>2.9076423875029636E-2</v>
      </c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0.47375098259552245</v>
      </c>
      <c r="F61" s="8">
        <v>0.37297978962507761</v>
      </c>
      <c r="G61" s="8">
        <v>0.10684884043574223</v>
      </c>
      <c r="H61" s="8">
        <v>1.1632539173709737E-2</v>
      </c>
      <c r="I61" s="8">
        <v>2.6775580032406478E-3</v>
      </c>
      <c r="J61" s="8">
        <v>3.2110290166707744E-2</v>
      </c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0.47964827827734169</v>
      </c>
      <c r="F62" s="8">
        <v>0.37414190799022362</v>
      </c>
      <c r="G62" s="8">
        <v>9.55977351921517E-2</v>
      </c>
      <c r="H62" s="8">
        <v>1.3762944224506827E-2</v>
      </c>
      <c r="I62" s="8">
        <v>2.2914103780457759E-3</v>
      </c>
      <c r="J62" s="8">
        <v>3.4557723937730593E-2</v>
      </c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0.45993681084552757</v>
      </c>
      <c r="F63" s="8">
        <v>0.37025757531599285</v>
      </c>
      <c r="G63" s="8">
        <v>0.13320409012949258</v>
      </c>
      <c r="H63" s="8">
        <v>6.6421532652166633E-3</v>
      </c>
      <c r="I63" s="8">
        <v>3.5820928787327439E-3</v>
      </c>
      <c r="J63" s="8">
        <v>2.6377277565037032E-2</v>
      </c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0.47993903270627081</v>
      </c>
      <c r="F64" s="8">
        <v>0.37599509340441756</v>
      </c>
      <c r="G64" s="8">
        <v>6.5015540771831401E-2</v>
      </c>
      <c r="H64" s="8">
        <v>3.9726154701877944E-2</v>
      </c>
      <c r="I64" s="54">
        <v>0</v>
      </c>
      <c r="J64" s="8">
        <v>3.9324178415602026E-2</v>
      </c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0.47310192414798541</v>
      </c>
      <c r="F65" s="8">
        <v>0.37266351739798781</v>
      </c>
      <c r="G65" s="8">
        <v>0.1112366938062288</v>
      </c>
      <c r="H65" s="8">
        <v>8.6858276645820284E-3</v>
      </c>
      <c r="I65" s="8">
        <v>2.9584044103752173E-3</v>
      </c>
      <c r="J65" s="8">
        <v>3.1353632572840351E-2</v>
      </c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0.47908372061956811</v>
      </c>
      <c r="F66" s="8">
        <v>0.35707130501641127</v>
      </c>
      <c r="G66" s="8">
        <v>0.1132513033131</v>
      </c>
      <c r="H66" s="8">
        <v>1.1296337374633862E-2</v>
      </c>
      <c r="I66" s="8">
        <v>2.6057852419296827E-3</v>
      </c>
      <c r="J66" s="8">
        <v>3.6691548434360732E-2</v>
      </c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0.46487220971320248</v>
      </c>
      <c r="F67" s="8">
        <v>0.39946671268512629</v>
      </c>
      <c r="G67" s="8">
        <v>9.6189022998762475E-2</v>
      </c>
      <c r="H67" s="8">
        <v>1.2192300295138065E-2</v>
      </c>
      <c r="I67" s="8">
        <v>2.7970564754970866E-3</v>
      </c>
      <c r="J67" s="8">
        <v>2.4482697832273428E-2</v>
      </c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0.45421580817972684</v>
      </c>
      <c r="F68" s="8">
        <v>0.34125623862258725</v>
      </c>
      <c r="G68" s="14">
        <v>0.17316788996058696</v>
      </c>
      <c r="H68" s="8">
        <v>8.4634343622695743E-3</v>
      </c>
      <c r="I68" s="8">
        <v>1.1341425229357078E-3</v>
      </c>
      <c r="J68" s="8">
        <v>2.1762486351893026E-2</v>
      </c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0.56826942251778978</v>
      </c>
      <c r="F69" s="8">
        <v>0.37006231044852955</v>
      </c>
      <c r="G69" s="13">
        <v>1.9909208793438767E-2</v>
      </c>
      <c r="H69" s="8">
        <v>3.1286251793478871E-3</v>
      </c>
      <c r="I69" s="8">
        <v>3.0132378060382819E-3</v>
      </c>
      <c r="J69" s="8">
        <v>3.5617195254856113E-2</v>
      </c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0.56836216971844566</v>
      </c>
      <c r="F70" s="13">
        <v>0.22883725358989479</v>
      </c>
      <c r="G70" s="8">
        <v>7.7394830769075953E-2</v>
      </c>
      <c r="H70" s="14">
        <v>7.6138951749347636E-2</v>
      </c>
      <c r="I70" s="8">
        <v>1.7535274989640415E-2</v>
      </c>
      <c r="J70" s="8">
        <v>3.1731519183594743E-2</v>
      </c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8">
        <v>0.3782405023511658</v>
      </c>
      <c r="F71" s="14">
        <v>0.55684086207921968</v>
      </c>
      <c r="G71" s="13">
        <v>1.9697370306969532E-2</v>
      </c>
      <c r="H71" s="54">
        <v>0</v>
      </c>
      <c r="I71" s="54">
        <v>0</v>
      </c>
      <c r="J71" s="8">
        <v>4.5221265262645305E-2</v>
      </c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8">
        <v>0.43431726935868015</v>
      </c>
      <c r="F72" s="8">
        <v>0.36082757950196492</v>
      </c>
      <c r="G72" s="14">
        <v>0.18847633661978536</v>
      </c>
      <c r="H72" s="8">
        <v>6.9886028684446114E-3</v>
      </c>
      <c r="I72" s="54">
        <v>0</v>
      </c>
      <c r="J72" s="8">
        <v>9.3902116511258554E-3</v>
      </c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0.43262630226326571</v>
      </c>
      <c r="F73" s="8">
        <v>0.39687440237184968</v>
      </c>
      <c r="G73" s="8">
        <v>0.11091797816280788</v>
      </c>
      <c r="H73" s="8">
        <v>2.6939367935549297E-3</v>
      </c>
      <c r="I73" s="8">
        <v>2.1469267661162537E-3</v>
      </c>
      <c r="J73" s="8">
        <v>5.4740453642404735E-2</v>
      </c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0.50226572485423893</v>
      </c>
      <c r="F74" s="8">
        <v>0.43741937585090318</v>
      </c>
      <c r="G74" s="13">
        <v>1.6188427011805642E-2</v>
      </c>
      <c r="H74" s="54">
        <v>0</v>
      </c>
      <c r="I74" s="54">
        <v>0</v>
      </c>
      <c r="J74" s="8">
        <v>4.4126472283053407E-2</v>
      </c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J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83" display="Vissza" xr:uid="{12A6E74D-2BB1-42A9-A711-CB2B94C6FEEF}"/>
  </hyperlinks>
  <pageMargins left="0.75" right="0.75" top="1" bottom="1" header="0.5" footer="0.5"/>
  <pageSetup orientation="portrait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9D18D-826A-4464-A4B6-BC157D2D9191}">
  <sheetPr codeName="Munka7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292</v>
      </c>
      <c r="D1" s="65"/>
      <c r="E1" s="65"/>
      <c r="F1" s="65"/>
      <c r="G1" s="65"/>
      <c r="H1" s="65"/>
    </row>
    <row r="2" spans="1:44" ht="29.1" customHeight="1" x14ac:dyDescent="0.2">
      <c r="A2" s="67"/>
      <c r="B2" s="67"/>
      <c r="C2" s="66" t="s">
        <v>1</v>
      </c>
      <c r="D2" s="66"/>
      <c r="E2" s="4" t="s">
        <v>189</v>
      </c>
      <c r="F2" s="4" t="s">
        <v>190</v>
      </c>
      <c r="G2" s="4" t="s">
        <v>191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0.37293477705002365</v>
      </c>
      <c r="F4" s="8">
        <v>0.59741969813385121</v>
      </c>
      <c r="G4" s="8">
        <v>4.153696229961909E-3</v>
      </c>
      <c r="H4" s="8">
        <v>2.549182858616415E-2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0.37817675740428119</v>
      </c>
      <c r="F5" s="8">
        <v>0.59392674985866678</v>
      </c>
      <c r="G5" s="8">
        <v>1.0997763934974564E-3</v>
      </c>
      <c r="H5" s="8">
        <v>2.6796716343554804E-2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0.35027596010209278</v>
      </c>
      <c r="F6" s="8">
        <v>0.60650731101876831</v>
      </c>
      <c r="G6" s="8">
        <v>7.3246615598989272E-3</v>
      </c>
      <c r="H6" s="8">
        <v>3.5892067319239537E-2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0.36244231707876617</v>
      </c>
      <c r="F7" s="8">
        <v>0.61204672317125297</v>
      </c>
      <c r="G7" s="8">
        <v>4.4550744477091699E-3</v>
      </c>
      <c r="H7" s="8">
        <v>2.1055885302270681E-2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0.41478026035543991</v>
      </c>
      <c r="F8" s="8">
        <v>0.5680532522543098</v>
      </c>
      <c r="G8" s="8">
        <v>3.2161255671519103E-3</v>
      </c>
      <c r="H8" s="8">
        <v>1.3950361823097269E-2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0.37583442046292037</v>
      </c>
      <c r="F9" s="8">
        <v>0.59190042448708469</v>
      </c>
      <c r="G9" s="8">
        <v>4.2518828983353204E-3</v>
      </c>
      <c r="H9" s="8">
        <v>2.8013272151659659E-2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0.36723145463888474</v>
      </c>
      <c r="F10" s="8">
        <v>0.60827558370336465</v>
      </c>
      <c r="G10" s="8">
        <v>3.9605724052466391E-3</v>
      </c>
      <c r="H10" s="8">
        <v>2.0532389252503815E-2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0.36915118603197378</v>
      </c>
      <c r="F11" s="8">
        <v>0.61535454396548472</v>
      </c>
      <c r="G11" s="8">
        <v>1.597302618532981E-3</v>
      </c>
      <c r="H11" s="8">
        <v>1.3896967384008118E-2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0.35999474375134083</v>
      </c>
      <c r="F12" s="8">
        <v>0.60642982158310066</v>
      </c>
      <c r="G12" s="8">
        <v>8.6046062764813247E-3</v>
      </c>
      <c r="H12" s="8">
        <v>2.4970828389076452E-2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0.36514939289387405</v>
      </c>
      <c r="F13" s="8">
        <v>0.61061382159601063</v>
      </c>
      <c r="G13" s="8">
        <v>3.2230098811252832E-3</v>
      </c>
      <c r="H13" s="8">
        <v>2.1013775628989727E-2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0.42565966269539485</v>
      </c>
      <c r="F14" s="8">
        <v>0.5274989308201824</v>
      </c>
      <c r="G14" s="54">
        <v>0</v>
      </c>
      <c r="H14" s="8">
        <v>4.6841406484423101E-2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0.39812768628723766</v>
      </c>
      <c r="F15" s="8">
        <v>0.54656084040993269</v>
      </c>
      <c r="G15" s="54">
        <v>0</v>
      </c>
      <c r="H15" s="8">
        <v>5.5311473302828255E-2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0.41287993817937862</v>
      </c>
      <c r="F16" s="8">
        <v>0.55185835512708381</v>
      </c>
      <c r="G16" s="8">
        <v>3.8174992454975552E-3</v>
      </c>
      <c r="H16" s="8">
        <v>3.1444207448039975E-2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0.38668763692680025</v>
      </c>
      <c r="F17" s="8">
        <v>0.57394769583197169</v>
      </c>
      <c r="G17" s="8">
        <v>5.2788856742314897E-3</v>
      </c>
      <c r="H17" s="8">
        <v>3.408578156699639E-2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0.37805362228136319</v>
      </c>
      <c r="F18" s="8">
        <v>0.59375626029074591</v>
      </c>
      <c r="G18" s="8">
        <v>2.4848249164234168E-3</v>
      </c>
      <c r="H18" s="8">
        <v>2.5705292511465864E-2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0.35435577692776266</v>
      </c>
      <c r="F19" s="8">
        <v>0.62442751866159507</v>
      </c>
      <c r="G19" s="8">
        <v>3.7806533016837827E-3</v>
      </c>
      <c r="H19" s="8">
        <v>1.7436051108960567E-2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0.40007062865081655</v>
      </c>
      <c r="F20" s="8">
        <v>0.56032893973989273</v>
      </c>
      <c r="G20" s="8">
        <v>6.1731238226125692E-3</v>
      </c>
      <c r="H20" s="8">
        <v>3.3427307786678968E-2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0.21896772396924746</v>
      </c>
      <c r="F21" s="8">
        <v>0.73249324637194424</v>
      </c>
      <c r="G21" s="54">
        <v>0</v>
      </c>
      <c r="H21" s="8">
        <v>4.8539029658808387E-2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0.37510216366405602</v>
      </c>
      <c r="F22" s="8">
        <v>0.59934382498893068</v>
      </c>
      <c r="G22" s="8">
        <v>4.6780039813469508E-3</v>
      </c>
      <c r="H22" s="8">
        <v>2.0876007365666627E-2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0.36267794929044306</v>
      </c>
      <c r="F23" s="8">
        <v>0.58831406021380317</v>
      </c>
      <c r="G23" s="8">
        <v>1.6724894788673946E-3</v>
      </c>
      <c r="H23" s="8">
        <v>4.73355010168868E-2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0.36716169195628773</v>
      </c>
      <c r="F24" s="8">
        <v>0.61272003783654183</v>
      </c>
      <c r="G24" s="8">
        <v>1.4050996500882928E-3</v>
      </c>
      <c r="H24" s="8">
        <v>1.871317055708176E-2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0.35631684182694962</v>
      </c>
      <c r="F25" s="8">
        <v>0.59407888417909904</v>
      </c>
      <c r="G25" s="8">
        <v>9.5489970895089211E-3</v>
      </c>
      <c r="H25" s="8">
        <v>4.0055276904442765E-2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0.39281337124471816</v>
      </c>
      <c r="F26" s="8">
        <v>0.58809876443079545</v>
      </c>
      <c r="G26" s="8">
        <v>8.6939351492733579E-4</v>
      </c>
      <c r="H26" s="8">
        <v>1.8218470809558625E-2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0.36817135234103249</v>
      </c>
      <c r="F27" s="8">
        <v>0.59911661756532275</v>
      </c>
      <c r="G27" s="8">
        <v>5.7174385957613934E-3</v>
      </c>
      <c r="H27" s="8">
        <v>2.6994591497884444E-2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0.32002533635238939</v>
      </c>
      <c r="F28" s="8">
        <v>0.62628340167902763</v>
      </c>
      <c r="G28" s="54">
        <v>0</v>
      </c>
      <c r="H28" s="8">
        <v>5.3691261968584286E-2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0.40473369031676509</v>
      </c>
      <c r="F29" s="8">
        <v>0.55432920680176434</v>
      </c>
      <c r="G29" s="8">
        <v>7.7934002846608208E-3</v>
      </c>
      <c r="H29" s="8">
        <v>3.3143702596808176E-2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0.3671029369588536</v>
      </c>
      <c r="F30" s="8">
        <v>0.60610651196315557</v>
      </c>
      <c r="G30" s="8">
        <v>3.9808507397277653E-3</v>
      </c>
      <c r="H30" s="8">
        <v>2.2809700338263118E-2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0.37300805381862534</v>
      </c>
      <c r="F31" s="8">
        <v>0.60978060303186743</v>
      </c>
      <c r="G31" s="8">
        <v>2.9894903717415278E-3</v>
      </c>
      <c r="H31" s="8">
        <v>1.4221852777764953E-2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0.37061500386746521</v>
      </c>
      <c r="F32" s="8">
        <v>0.60659294323497948</v>
      </c>
      <c r="G32" s="8">
        <v>4.9458715444248803E-3</v>
      </c>
      <c r="H32" s="8">
        <v>1.78461813531317E-2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0.38138140857513897</v>
      </c>
      <c r="F33" s="8">
        <v>0.56401857864451366</v>
      </c>
      <c r="G33" s="8">
        <v>1.269270702988089E-3</v>
      </c>
      <c r="H33" s="8">
        <v>5.3330742077359924E-2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0.36958267839214254</v>
      </c>
      <c r="F34" s="8">
        <v>0.58712720565842358</v>
      </c>
      <c r="G34" s="8">
        <v>6.6730865458443835E-3</v>
      </c>
      <c r="H34" s="8">
        <v>3.661702940358906E-2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0.39279825218954928</v>
      </c>
      <c r="F35" s="8">
        <v>0.57423976229486706</v>
      </c>
      <c r="G35" s="8">
        <v>2.1979486595937602E-3</v>
      </c>
      <c r="H35" s="8">
        <v>3.076403685598976E-2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0.37808432608831116</v>
      </c>
      <c r="F36" s="8">
        <v>0.60038184902358227</v>
      </c>
      <c r="G36" s="8">
        <v>1.6438700116748978E-3</v>
      </c>
      <c r="H36" s="8">
        <v>1.9889954876429985E-2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0.35886621385359552</v>
      </c>
      <c r="F37" s="8">
        <v>0.61642061124376524</v>
      </c>
      <c r="G37" s="8">
        <v>5.6529812328603626E-3</v>
      </c>
      <c r="H37" s="8">
        <v>1.9060193669779305E-2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0.3307385705850141</v>
      </c>
      <c r="F38" s="8">
        <v>0.60052901661173896</v>
      </c>
      <c r="G38" s="8">
        <v>8.433982099087356E-3</v>
      </c>
      <c r="H38" s="8">
        <v>6.029843070416023E-2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0.3680203551419533</v>
      </c>
      <c r="F39" s="8">
        <v>0.60140904565593445</v>
      </c>
      <c r="G39" s="54">
        <v>0</v>
      </c>
      <c r="H39" s="8">
        <v>3.0570599202112244E-2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0.42348666762127207</v>
      </c>
      <c r="F40" s="8">
        <v>0.54693699153996578</v>
      </c>
      <c r="G40" s="8">
        <v>1.4408308121843835E-2</v>
      </c>
      <c r="H40" s="8">
        <v>1.5168032716918649E-2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0.42236222986512723</v>
      </c>
      <c r="F41" s="8">
        <v>0.54924927298043169</v>
      </c>
      <c r="G41" s="54">
        <v>0</v>
      </c>
      <c r="H41" s="8">
        <v>2.838849715444082E-2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0.36624104535590118</v>
      </c>
      <c r="F42" s="8">
        <v>0.59643018192201092</v>
      </c>
      <c r="G42" s="8">
        <v>4.1079944404663355E-3</v>
      </c>
      <c r="H42" s="8">
        <v>3.3220778281621233E-2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0.38891824100082656</v>
      </c>
      <c r="F43" s="8">
        <v>0.59060293314427981</v>
      </c>
      <c r="G43" s="8">
        <v>3.7650034313175505E-3</v>
      </c>
      <c r="H43" s="8">
        <v>1.6713822423576954E-2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0.39876109801542342</v>
      </c>
      <c r="F44" s="8">
        <v>0.57977881062037695</v>
      </c>
      <c r="G44" s="54">
        <v>0</v>
      </c>
      <c r="H44" s="8">
        <v>2.1460091364198859E-2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0.34056495716417595</v>
      </c>
      <c r="F45" s="8">
        <v>0.6305798329537966</v>
      </c>
      <c r="G45" s="8">
        <v>2.5303507173231724E-3</v>
      </c>
      <c r="H45" s="8">
        <v>2.6324859164703836E-2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0.3648042341081883</v>
      </c>
      <c r="F46" s="8">
        <v>0.60630424978405972</v>
      </c>
      <c r="G46" s="8">
        <v>1.0089859718684051E-2</v>
      </c>
      <c r="H46" s="8">
        <v>1.8801656389067462E-2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0.35339794576904171</v>
      </c>
      <c r="F47" s="8">
        <v>0.62913757427380934</v>
      </c>
      <c r="G47" s="8">
        <v>2.076759592035481E-3</v>
      </c>
      <c r="H47" s="8">
        <v>1.5387720365113171E-2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0.33397752248463602</v>
      </c>
      <c r="F48" s="8">
        <v>0.63526109915116358</v>
      </c>
      <c r="G48" s="8">
        <v>6.0912205906067498E-3</v>
      </c>
      <c r="H48" s="8">
        <v>2.4670157773593018E-2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0.38214345015161544</v>
      </c>
      <c r="F49" s="8">
        <v>0.58847478926996177</v>
      </c>
      <c r="G49" s="8">
        <v>3.6957063468811197E-3</v>
      </c>
      <c r="H49" s="8">
        <v>2.568605423154131E-2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0.37293477705002365</v>
      </c>
      <c r="F51" s="8">
        <v>0.59741969813385121</v>
      </c>
      <c r="G51" s="8">
        <v>4.153696229961909E-3</v>
      </c>
      <c r="H51" s="8">
        <v>2.549182858616415E-2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8">
        <v>0.37918968353848259</v>
      </c>
      <c r="F52" s="8">
        <v>0.57238130776134211</v>
      </c>
      <c r="G52" s="54">
        <v>0</v>
      </c>
      <c r="H52" s="8">
        <v>4.8429008700174837E-2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0.37246974814012063</v>
      </c>
      <c r="F53" s="8">
        <v>0.59928120883782754</v>
      </c>
      <c r="G53" s="8">
        <v>4.4625080137111733E-3</v>
      </c>
      <c r="H53" s="8">
        <v>2.3786535008340069E-2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0.363540930495653</v>
      </c>
      <c r="F54" s="8">
        <v>0.60774323340679171</v>
      </c>
      <c r="G54" s="8">
        <v>3.9939834743907927E-3</v>
      </c>
      <c r="H54" s="8">
        <v>2.4721852623164044E-2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0.50308819568239627</v>
      </c>
      <c r="F55" s="13">
        <v>0.45438527657199113</v>
      </c>
      <c r="G55" s="8">
        <v>6.3665449300618236E-3</v>
      </c>
      <c r="H55" s="8">
        <v>3.6159982815550454E-2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0.37918968353848259</v>
      </c>
      <c r="F56" s="8">
        <v>0.57238130776134211</v>
      </c>
      <c r="G56" s="54">
        <v>0</v>
      </c>
      <c r="H56" s="8">
        <v>4.8429008700174837E-2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0.37246974814012063</v>
      </c>
      <c r="F57" s="8">
        <v>0.59928120883782754</v>
      </c>
      <c r="G57" s="8">
        <v>4.4625080137111733E-3</v>
      </c>
      <c r="H57" s="8">
        <v>2.3786535008340069E-2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0.37293477705002365</v>
      </c>
      <c r="F61" s="8">
        <v>0.59741969813385121</v>
      </c>
      <c r="G61" s="8">
        <v>4.153696229961909E-3</v>
      </c>
      <c r="H61" s="8">
        <v>2.549182858616415E-2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0.35069291808886971</v>
      </c>
      <c r="F62" s="8">
        <v>0.62067168206737233</v>
      </c>
      <c r="G62" s="8">
        <v>5.9269168966698017E-3</v>
      </c>
      <c r="H62" s="8">
        <v>2.2708482947086984E-2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0.42503541373265774</v>
      </c>
      <c r="F63" s="8">
        <v>0.54295288539185904</v>
      </c>
      <c r="G63" s="54">
        <v>0</v>
      </c>
      <c r="H63" s="8">
        <v>3.2011700875482482E-2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0.33258177013772816</v>
      </c>
      <c r="F64" s="8">
        <v>0.64144650931523683</v>
      </c>
      <c r="G64" s="8">
        <v>1.3688210860772843E-2</v>
      </c>
      <c r="H64" s="8">
        <v>1.2283509686261445E-2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0.37716736397985939</v>
      </c>
      <c r="F65" s="8">
        <v>0.59280176951272556</v>
      </c>
      <c r="G65" s="8">
        <v>3.1536304332193334E-3</v>
      </c>
      <c r="H65" s="8">
        <v>2.6877236074194521E-2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0.38202465361330257</v>
      </c>
      <c r="F66" s="8">
        <v>0.58537108389546832</v>
      </c>
      <c r="G66" s="8">
        <v>1.8866645831425049E-3</v>
      </c>
      <c r="H66" s="8">
        <v>3.0717597908089155E-2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0.35780053472088724</v>
      </c>
      <c r="F67" s="8">
        <v>0.61748010779338747</v>
      </c>
      <c r="G67" s="8">
        <v>7.9282036252978031E-3</v>
      </c>
      <c r="H67" s="8">
        <v>1.6791153860428128E-2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0.34211505556964672</v>
      </c>
      <c r="F68" s="8">
        <v>0.64172002364725234</v>
      </c>
      <c r="G68" s="8">
        <v>8.9925066462459536E-4</v>
      </c>
      <c r="H68" s="8">
        <v>1.5265670118475974E-2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14">
        <v>0.53959908303244919</v>
      </c>
      <c r="F69" s="13">
        <v>0.42811373958361498</v>
      </c>
      <c r="G69" s="8">
        <v>1.3788754817743604E-2</v>
      </c>
      <c r="H69" s="8">
        <v>1.8498422566192652E-2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0.38598404757794902</v>
      </c>
      <c r="F70" s="8">
        <v>0.54393718694117665</v>
      </c>
      <c r="G70" s="8">
        <v>1.8167443817671228E-2</v>
      </c>
      <c r="H70" s="8">
        <v>5.1911321663202122E-2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13">
        <v>0.17756836185852193</v>
      </c>
      <c r="F71" s="14">
        <v>0.77753097680129712</v>
      </c>
      <c r="G71" s="54">
        <v>0</v>
      </c>
      <c r="H71" s="8">
        <v>4.4900661340180587E-2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13">
        <v>0.2666942245093466</v>
      </c>
      <c r="F72" s="14">
        <v>0.71007875907000406</v>
      </c>
      <c r="G72" s="54">
        <v>0</v>
      </c>
      <c r="H72" s="8">
        <v>2.3227016420650028E-2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0.46692885344463497</v>
      </c>
      <c r="F73" s="8">
        <v>0.51442147236327129</v>
      </c>
      <c r="G73" s="54">
        <v>0</v>
      </c>
      <c r="H73" s="8">
        <v>1.8649674192092743E-2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0.40958780036743098</v>
      </c>
      <c r="F74" s="8">
        <v>0.55127507221829986</v>
      </c>
      <c r="G74" s="8">
        <v>4.1631552043457894E-3</v>
      </c>
      <c r="H74" s="8">
        <v>3.4973972209924417E-2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84" display="Vissza" xr:uid="{D7F453A1-0899-40B0-AC2C-26598EEF5D80}"/>
  </hyperlinks>
  <pageMargins left="0.75" right="0.75" top="1" bottom="1" header="0.5" footer="0.5"/>
  <pageSetup orientation="portrait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11535-8663-4BE0-A89C-F0608DF6E9F9}">
  <sheetPr codeName="Munka7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192</v>
      </c>
      <c r="D1" s="65"/>
      <c r="E1" s="65"/>
      <c r="F1" s="65"/>
      <c r="G1" s="65"/>
      <c r="H1" s="65"/>
    </row>
    <row r="2" spans="1:44" ht="29.1" customHeight="1" x14ac:dyDescent="0.2">
      <c r="A2" s="67"/>
      <c r="B2" s="67"/>
      <c r="C2" s="66" t="s">
        <v>1</v>
      </c>
      <c r="D2" s="66"/>
      <c r="E2" s="4" t="s">
        <v>193</v>
      </c>
      <c r="F2" s="4" t="s">
        <v>194</v>
      </c>
      <c r="G2" s="4" t="s">
        <v>195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811</v>
      </c>
      <c r="D4" s="53">
        <v>1143663.6429172987</v>
      </c>
      <c r="E4" s="8">
        <v>0.58900124313896074</v>
      </c>
      <c r="F4" s="8">
        <v>0.34447209519906574</v>
      </c>
      <c r="G4" s="8">
        <v>3.3513651670865037E-3</v>
      </c>
      <c r="H4" s="8">
        <v>6.3175296494887373E-2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207</v>
      </c>
      <c r="D5" s="53">
        <v>307671.10842996533</v>
      </c>
      <c r="E5" s="8">
        <v>0.60831271275697241</v>
      </c>
      <c r="F5" s="8">
        <v>0.33808469991194995</v>
      </c>
      <c r="G5" s="54">
        <v>0</v>
      </c>
      <c r="H5" s="8">
        <v>5.3602587331077665E-2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237</v>
      </c>
      <c r="D6" s="53">
        <v>307211.50725751714</v>
      </c>
      <c r="E6" s="8">
        <v>0.625148546763729</v>
      </c>
      <c r="F6" s="8">
        <v>0.28477985385715376</v>
      </c>
      <c r="G6" s="8">
        <v>1.2476207450534902E-2</v>
      </c>
      <c r="H6" s="8">
        <v>7.759539192858203E-2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200</v>
      </c>
      <c r="D7" s="53">
        <v>290662.23738551908</v>
      </c>
      <c r="E7" s="8">
        <v>0.57398792981978641</v>
      </c>
      <c r="F7" s="8">
        <v>0.36787297138082414</v>
      </c>
      <c r="G7" s="54">
        <v>0</v>
      </c>
      <c r="H7" s="8">
        <v>5.813909879938986E-2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167</v>
      </c>
      <c r="D8" s="53">
        <v>238118.78984429748</v>
      </c>
      <c r="E8" s="8">
        <v>0.53573939991769626</v>
      </c>
      <c r="F8" s="8">
        <v>0.40117324592829712</v>
      </c>
      <c r="G8" s="54">
        <v>0</v>
      </c>
      <c r="H8" s="8">
        <v>6.3087354154007083E-2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563</v>
      </c>
      <c r="D9" s="53">
        <v>764085.06056044786</v>
      </c>
      <c r="E9" s="8">
        <v>0.59650668627092596</v>
      </c>
      <c r="F9" s="8">
        <v>0.33286468813471443</v>
      </c>
      <c r="G9" s="8">
        <v>5.0162405909689569E-3</v>
      </c>
      <c r="H9" s="8">
        <v>6.5612385003390131E-2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248</v>
      </c>
      <c r="D10" s="53">
        <v>379578.58235685132</v>
      </c>
      <c r="E10" s="8">
        <v>0.5738929171253776</v>
      </c>
      <c r="F10" s="8">
        <v>0.36783760300681739</v>
      </c>
      <c r="G10" s="54">
        <v>0</v>
      </c>
      <c r="H10" s="8">
        <v>5.8269479867805153E-2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141</v>
      </c>
      <c r="D11" s="53">
        <v>206782.28983538758</v>
      </c>
      <c r="E11" s="8">
        <v>0.63157597759559603</v>
      </c>
      <c r="F11" s="8">
        <v>0.31274812017283216</v>
      </c>
      <c r="G11" s="54">
        <v>0</v>
      </c>
      <c r="H11" s="8">
        <v>5.5675902231571858E-2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247</v>
      </c>
      <c r="D12" s="53">
        <v>324219.02774800221</v>
      </c>
      <c r="E12" s="8">
        <v>0.58983266678883617</v>
      </c>
      <c r="F12" s="8">
        <v>0.33492525921417299</v>
      </c>
      <c r="G12" s="8">
        <v>1.1821744461942394E-2</v>
      </c>
      <c r="H12" s="8">
        <v>6.342032953504885E-2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238</v>
      </c>
      <c r="D13" s="53">
        <v>368780.38010159245</v>
      </c>
      <c r="E13" s="8">
        <v>0.58241976672509377</v>
      </c>
      <c r="F13" s="8">
        <v>0.35760457362403403</v>
      </c>
      <c r="G13" s="54">
        <v>0</v>
      </c>
      <c r="H13" s="8">
        <v>5.9975659650872683E-2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40</v>
      </c>
      <c r="D14" s="53">
        <v>52286.434285001269</v>
      </c>
      <c r="E14" s="8">
        <v>0.58095854851649797</v>
      </c>
      <c r="F14" s="8">
        <v>0.32669056701492005</v>
      </c>
      <c r="G14" s="54">
        <v>0</v>
      </c>
      <c r="H14" s="8">
        <v>9.2350884468581723E-2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66</v>
      </c>
      <c r="D15" s="53">
        <v>100888.81859457762</v>
      </c>
      <c r="E15" s="8">
        <v>0.56063219434681688</v>
      </c>
      <c r="F15" s="8">
        <v>0.39001469619930135</v>
      </c>
      <c r="G15" s="54">
        <v>0</v>
      </c>
      <c r="H15" s="8">
        <v>4.9353109453882549E-2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79</v>
      </c>
      <c r="D16" s="53">
        <v>90706.69235273762</v>
      </c>
      <c r="E16" s="8">
        <v>0.55192017066718413</v>
      </c>
      <c r="F16" s="8">
        <v>0.35711962052441487</v>
      </c>
      <c r="G16" s="54">
        <v>0</v>
      </c>
      <c r="H16" s="8">
        <v>9.0960208808400861E-2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106</v>
      </c>
      <c r="D17" s="53">
        <v>160648.1460698836</v>
      </c>
      <c r="E17" s="8">
        <v>0.57885416021123592</v>
      </c>
      <c r="F17" s="8">
        <v>0.33702750648801749</v>
      </c>
      <c r="G17" s="54">
        <v>0</v>
      </c>
      <c r="H17" s="8">
        <v>8.4118333300746861E-2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184</v>
      </c>
      <c r="D18" s="53">
        <v>278099.25654614891</v>
      </c>
      <c r="E18" s="8">
        <v>0.62303914214032008</v>
      </c>
      <c r="F18" s="8">
        <v>0.3416822876609133</v>
      </c>
      <c r="G18" s="54">
        <v>0</v>
      </c>
      <c r="H18" s="8">
        <v>3.5278570198766804E-2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312</v>
      </c>
      <c r="D19" s="53">
        <v>430416.09291717759</v>
      </c>
      <c r="E19" s="8">
        <v>0.58789677345958291</v>
      </c>
      <c r="F19" s="8">
        <v>0.36675599744151488</v>
      </c>
      <c r="G19" s="8">
        <v>8.904951647506874E-3</v>
      </c>
      <c r="H19" s="8">
        <v>3.6442277451394826E-2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203</v>
      </c>
      <c r="D20" s="53">
        <v>267326.29560621292</v>
      </c>
      <c r="E20" s="8">
        <v>0.55813463419624121</v>
      </c>
      <c r="F20" s="8">
        <v>0.31751714731231961</v>
      </c>
      <c r="G20" s="54">
        <v>0</v>
      </c>
      <c r="H20" s="8">
        <v>0.12434821849143947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6</v>
      </c>
      <c r="D21" s="53">
        <v>7173.8517778761179</v>
      </c>
      <c r="E21" s="8">
        <v>0.71320696023496732</v>
      </c>
      <c r="F21" s="8">
        <v>0.28679303976503245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680</v>
      </c>
      <c r="D22" s="53">
        <v>949640.27776047168</v>
      </c>
      <c r="E22" s="8">
        <v>0.57867925775450879</v>
      </c>
      <c r="F22" s="8">
        <v>0.3517461675968318</v>
      </c>
      <c r="G22" s="8">
        <v>4.0360909130510263E-3</v>
      </c>
      <c r="H22" s="8">
        <v>6.5538483735607764E-2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131</v>
      </c>
      <c r="D23" s="53">
        <v>194023.36515682779</v>
      </c>
      <c r="E23" s="8">
        <v>0.63952182378968114</v>
      </c>
      <c r="F23" s="8">
        <v>0.30886941339483565</v>
      </c>
      <c r="G23" s="54">
        <v>0</v>
      </c>
      <c r="H23" s="8">
        <v>5.1608762815483281E-2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161</v>
      </c>
      <c r="D24" s="53">
        <v>243829.86308355088</v>
      </c>
      <c r="E24" s="8">
        <v>0.64699544155284616</v>
      </c>
      <c r="F24" s="8">
        <v>0.32366552579035379</v>
      </c>
      <c r="G24" s="8">
        <v>1.5719298888434069E-2</v>
      </c>
      <c r="H24" s="8">
        <v>1.3619733768365925E-2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160</v>
      </c>
      <c r="D25" s="53">
        <v>255280.48037120502</v>
      </c>
      <c r="E25" s="8">
        <v>0.53960510271798101</v>
      </c>
      <c r="F25" s="8">
        <v>0.42025429775354861</v>
      </c>
      <c r="G25" s="54">
        <v>0</v>
      </c>
      <c r="H25" s="8">
        <v>4.0140599528470114E-2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291</v>
      </c>
      <c r="D26" s="53">
        <v>378934.69927020685</v>
      </c>
      <c r="E26" s="8">
        <v>0.61158197665709602</v>
      </c>
      <c r="F26" s="8">
        <v>0.32498181027252893</v>
      </c>
      <c r="G26" s="54">
        <v>0</v>
      </c>
      <c r="H26" s="8">
        <v>6.3436213070373712E-2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199</v>
      </c>
      <c r="D27" s="53">
        <v>265618.60019233666</v>
      </c>
      <c r="E27" s="8">
        <v>0.55102396872580617</v>
      </c>
      <c r="F27" s="8">
        <v>0.31854428427310832</v>
      </c>
      <c r="G27" s="54">
        <v>0</v>
      </c>
      <c r="H27" s="8">
        <v>0.13043174700108578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93</v>
      </c>
      <c r="D28" s="53">
        <v>95377.204340679193</v>
      </c>
      <c r="E28" s="8">
        <v>0.55228504669865841</v>
      </c>
      <c r="F28" s="8">
        <v>0.35701364433611871</v>
      </c>
      <c r="G28" s="54">
        <v>0</v>
      </c>
      <c r="H28" s="8">
        <v>9.0701308965223271E-2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279</v>
      </c>
      <c r="D29" s="53">
        <v>282647.88118482678</v>
      </c>
      <c r="E29" s="8">
        <v>0.6038664792947751</v>
      </c>
      <c r="F29" s="8">
        <v>0.33363349185299973</v>
      </c>
      <c r="G29" s="54">
        <v>0</v>
      </c>
      <c r="H29" s="8">
        <v>6.2500028852225789E-2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319</v>
      </c>
      <c r="D30" s="53">
        <v>409681.89367704553</v>
      </c>
      <c r="E30" s="8">
        <v>0.62959967861148702</v>
      </c>
      <c r="F30" s="8">
        <v>0.29099851724430298</v>
      </c>
      <c r="G30" s="8">
        <v>3.1946278255341352E-3</v>
      </c>
      <c r="H30" s="8">
        <v>7.6207176318676018E-2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120</v>
      </c>
      <c r="D31" s="53">
        <v>355956.66371474718</v>
      </c>
      <c r="E31" s="8">
        <v>0.54030940780123915</v>
      </c>
      <c r="F31" s="8">
        <v>0.41126249267627452</v>
      </c>
      <c r="G31" s="8">
        <v>7.0909005951375727E-3</v>
      </c>
      <c r="H31" s="8">
        <v>4.1337198927349918E-2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626</v>
      </c>
      <c r="D32" s="53">
        <v>891664.08903623931</v>
      </c>
      <c r="E32" s="8">
        <v>0.59308652493719682</v>
      </c>
      <c r="F32" s="8">
        <v>0.34293755468304438</v>
      </c>
      <c r="G32" s="8">
        <v>2.8307221851966969E-3</v>
      </c>
      <c r="H32" s="8">
        <v>6.1145198194561191E-2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185</v>
      </c>
      <c r="D33" s="53">
        <v>251999.5538810601</v>
      </c>
      <c r="E33" s="8">
        <v>0.57454606249685192</v>
      </c>
      <c r="F33" s="8">
        <v>0.34990184557057985</v>
      </c>
      <c r="G33" s="8">
        <v>5.1935852941070336E-3</v>
      </c>
      <c r="H33" s="8">
        <v>7.0358506638460397E-2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197</v>
      </c>
      <c r="D34" s="53">
        <v>253790.38708181377</v>
      </c>
      <c r="E34" s="8">
        <v>0.60308438492169225</v>
      </c>
      <c r="F34" s="8">
        <v>0.32318515387903041</v>
      </c>
      <c r="G34" s="54">
        <v>0</v>
      </c>
      <c r="H34" s="8">
        <v>7.3730461199277855E-2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168</v>
      </c>
      <c r="D35" s="53">
        <v>234878.55919701897</v>
      </c>
      <c r="E35" s="8">
        <v>0.59445602462506386</v>
      </c>
      <c r="F35" s="8">
        <v>0.36228855866902099</v>
      </c>
      <c r="G35" s="54">
        <v>0</v>
      </c>
      <c r="H35" s="8">
        <v>4.3255416705914734E-2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212</v>
      </c>
      <c r="D36" s="53">
        <v>304827.72359028499</v>
      </c>
      <c r="E36" s="8">
        <v>0.57608803938557096</v>
      </c>
      <c r="F36" s="8">
        <v>0.36601282750539044</v>
      </c>
      <c r="G36" s="8">
        <v>4.2935109764403274E-3</v>
      </c>
      <c r="H36" s="8">
        <v>5.3605622132597806E-2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234</v>
      </c>
      <c r="D37" s="53">
        <v>350166.97304818139</v>
      </c>
      <c r="E37" s="8">
        <v>0.58637656752162848</v>
      </c>
      <c r="F37" s="8">
        <v>0.32919796314927074</v>
      </c>
      <c r="G37" s="8">
        <v>7.2081421517465249E-3</v>
      </c>
      <c r="H37" s="8">
        <v>7.7217327177354383E-2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64</v>
      </c>
      <c r="D38" s="53">
        <v>76107.226877126741</v>
      </c>
      <c r="E38" s="8">
        <v>0.5727691759493192</v>
      </c>
      <c r="F38" s="8">
        <v>0.29182068011636259</v>
      </c>
      <c r="G38" s="54">
        <v>0</v>
      </c>
      <c r="H38" s="8">
        <v>0.13541014393431794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79</v>
      </c>
      <c r="D39" s="53">
        <v>102186.21377558315</v>
      </c>
      <c r="E39" s="8">
        <v>0.64607155565881635</v>
      </c>
      <c r="F39" s="8">
        <v>0.31430602471688257</v>
      </c>
      <c r="G39" s="54">
        <v>0</v>
      </c>
      <c r="H39" s="8">
        <v>3.9622419624301172E-2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56</v>
      </c>
      <c r="D40" s="53">
        <v>77641.576867193347</v>
      </c>
      <c r="E40" s="8">
        <v>0.57476129433159295</v>
      </c>
      <c r="F40" s="8">
        <v>0.36911508124703896</v>
      </c>
      <c r="G40" s="54">
        <v>0</v>
      </c>
      <c r="H40" s="8">
        <v>5.6123624421368271E-2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80</v>
      </c>
      <c r="D41" s="53">
        <v>115560.66173688899</v>
      </c>
      <c r="E41" s="8">
        <v>0.63299636473052456</v>
      </c>
      <c r="F41" s="8">
        <v>0.33776958389691264</v>
      </c>
      <c r="G41" s="54">
        <v>0</v>
      </c>
      <c r="H41" s="8">
        <v>2.9234051372563071E-2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86</v>
      </c>
      <c r="D42" s="53">
        <v>117173.26702204057</v>
      </c>
      <c r="E42" s="8">
        <v>0.55725733351277651</v>
      </c>
      <c r="F42" s="8">
        <v>0.38486714757545071</v>
      </c>
      <c r="G42" s="54">
        <v>0</v>
      </c>
      <c r="H42" s="8">
        <v>5.7875518911772852E-2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93</v>
      </c>
      <c r="D43" s="53">
        <v>136907.17171149224</v>
      </c>
      <c r="E43" s="8">
        <v>0.5900408865272877</v>
      </c>
      <c r="F43" s="8">
        <v>0.34282358760281345</v>
      </c>
      <c r="G43" s="54">
        <v>0</v>
      </c>
      <c r="H43" s="8">
        <v>6.7135525869899071E-2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82</v>
      </c>
      <c r="D44" s="53">
        <v>113332.31192005546</v>
      </c>
      <c r="E44" s="8">
        <v>0.54670680881321054</v>
      </c>
      <c r="F44" s="8">
        <v>0.41800243233561069</v>
      </c>
      <c r="G44" s="8">
        <v>1.1548173287785924E-2</v>
      </c>
      <c r="H44" s="8">
        <v>2.3742585563392867E-2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83</v>
      </c>
      <c r="D45" s="53">
        <v>116790.59699945236</v>
      </c>
      <c r="E45" s="8">
        <v>0.53582002921980443</v>
      </c>
      <c r="F45" s="8">
        <v>0.34501343999251793</v>
      </c>
      <c r="G45" s="54">
        <v>0</v>
      </c>
      <c r="H45" s="8">
        <v>0.1191665307876781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102</v>
      </c>
      <c r="D46" s="53">
        <v>135708.73680924997</v>
      </c>
      <c r="E46" s="8">
        <v>0.63497858810310492</v>
      </c>
      <c r="F46" s="8">
        <v>0.29409973635961123</v>
      </c>
      <c r="G46" s="54">
        <v>0</v>
      </c>
      <c r="H46" s="8">
        <v>7.0921675537283818E-2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86</v>
      </c>
      <c r="D47" s="53">
        <v>152255.87919821608</v>
      </c>
      <c r="E47" s="8">
        <v>0.58747192605555121</v>
      </c>
      <c r="F47" s="8">
        <v>0.3437022754861554</v>
      </c>
      <c r="G47" s="8">
        <v>1.6577706764887006E-2</v>
      </c>
      <c r="H47" s="8">
        <v>5.2248091693406246E-2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143</v>
      </c>
      <c r="D48" s="53">
        <v>195812.22245890941</v>
      </c>
      <c r="E48" s="8">
        <v>0.56437031072533339</v>
      </c>
      <c r="F48" s="8">
        <v>0.29920843631408128</v>
      </c>
      <c r="G48" s="8">
        <v>1.9574030913931336E-2</v>
      </c>
      <c r="H48" s="8">
        <v>0.11684722204665351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668</v>
      </c>
      <c r="D49" s="53">
        <v>947851.42045839038</v>
      </c>
      <c r="E49" s="8">
        <v>0.59408963306278872</v>
      </c>
      <c r="F49" s="8">
        <v>0.35382290425161117</v>
      </c>
      <c r="G49" s="54">
        <v>0</v>
      </c>
      <c r="H49" s="8">
        <v>5.2087462685599023E-2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811</v>
      </c>
      <c r="D51" s="53">
        <v>1143663.6429172987</v>
      </c>
      <c r="E51" s="8">
        <v>0.58900124313896074</v>
      </c>
      <c r="F51" s="8">
        <v>0.34447209519906574</v>
      </c>
      <c r="G51" s="8">
        <v>3.3513651670865037E-3</v>
      </c>
      <c r="H51" s="8">
        <v>6.3175296494887373E-2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58</v>
      </c>
      <c r="D52" s="53">
        <v>80470.518367799377</v>
      </c>
      <c r="E52" s="8">
        <v>0.54040191211397992</v>
      </c>
      <c r="F52" s="8">
        <v>0.36829480575463014</v>
      </c>
      <c r="G52" s="54">
        <v>0</v>
      </c>
      <c r="H52" s="8">
        <v>9.1303282131389926E-2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753</v>
      </c>
      <c r="D53" s="53">
        <v>1063193.1245495002</v>
      </c>
      <c r="E53" s="8">
        <v>0.59267960906289852</v>
      </c>
      <c r="F53" s="8">
        <v>0.34266901180521403</v>
      </c>
      <c r="G53" s="8">
        <v>3.6050218979363268E-3</v>
      </c>
      <c r="H53" s="8">
        <v>6.1046357233950639E-2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742</v>
      </c>
      <c r="D54" s="53">
        <v>1039807.6193657006</v>
      </c>
      <c r="E54" s="8">
        <v>0.58305851363983929</v>
      </c>
      <c r="F54" s="8">
        <v>0.34611734334691896</v>
      </c>
      <c r="G54" s="8">
        <v>3.6860996441576209E-3</v>
      </c>
      <c r="H54" s="8">
        <v>6.7138043369082925E-2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69</v>
      </c>
      <c r="D55" s="53">
        <v>103856.02355159904</v>
      </c>
      <c r="E55" s="8">
        <v>0.64849991448896172</v>
      </c>
      <c r="F55" s="8">
        <v>0.32799985313372759</v>
      </c>
      <c r="G55" s="54">
        <v>0</v>
      </c>
      <c r="H55" s="8">
        <v>2.3500232377311102E-2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58</v>
      </c>
      <c r="D56" s="53">
        <v>80470.518367799377</v>
      </c>
      <c r="E56" s="8">
        <v>0.54040191211397992</v>
      </c>
      <c r="F56" s="8">
        <v>0.36829480575463014</v>
      </c>
      <c r="G56" s="54">
        <v>0</v>
      </c>
      <c r="H56" s="8">
        <v>9.1303282131389926E-2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753</v>
      </c>
      <c r="D57" s="53">
        <v>1063193.1245495002</v>
      </c>
      <c r="E57" s="8">
        <v>0.59267960906289852</v>
      </c>
      <c r="F57" s="8">
        <v>0.34266901180521403</v>
      </c>
      <c r="G57" s="8">
        <v>3.6050218979363268E-3</v>
      </c>
      <c r="H57" s="8">
        <v>6.1046357233950639E-2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811</v>
      </c>
      <c r="D61" s="53">
        <v>1143663.6429172987</v>
      </c>
      <c r="E61" s="8">
        <v>0.58900124313896074</v>
      </c>
      <c r="F61" s="8">
        <v>0.34447209519906574</v>
      </c>
      <c r="G61" s="8">
        <v>3.3513651670865037E-3</v>
      </c>
      <c r="H61" s="8">
        <v>6.3175296494887373E-2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552</v>
      </c>
      <c r="D62" s="53">
        <v>753699.66304465174</v>
      </c>
      <c r="E62" s="8">
        <v>0.57745783494300373</v>
      </c>
      <c r="F62" s="8">
        <v>0.33379136986047991</v>
      </c>
      <c r="G62" s="8">
        <v>5.085360500564828E-3</v>
      </c>
      <c r="H62" s="8">
        <v>8.3665434695950031E-2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259</v>
      </c>
      <c r="D63" s="53">
        <v>389963.97987264808</v>
      </c>
      <c r="E63" s="8">
        <v>0.61131167004177411</v>
      </c>
      <c r="F63" s="8">
        <v>0.36511517893052448</v>
      </c>
      <c r="G63" s="54">
        <v>0</v>
      </c>
      <c r="H63" s="8">
        <v>2.3573151027701564E-2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68</v>
      </c>
      <c r="D64" s="53">
        <v>96822.257055145586</v>
      </c>
      <c r="E64" s="8">
        <v>0.6636747403536204</v>
      </c>
      <c r="F64" s="8">
        <v>0.27028447600026451</v>
      </c>
      <c r="G64" s="8">
        <v>3.9586295675314437E-2</v>
      </c>
      <c r="H64" s="8">
        <v>2.6454487970801136E-2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743</v>
      </c>
      <c r="D65" s="53">
        <v>1046841.385862154</v>
      </c>
      <c r="E65" s="8">
        <v>0.5820946987090504</v>
      </c>
      <c r="F65" s="8">
        <v>0.35133370081896531</v>
      </c>
      <c r="G65" s="54">
        <v>0</v>
      </c>
      <c r="H65" s="8">
        <v>6.6571600471982892E-2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541</v>
      </c>
      <c r="D66" s="53">
        <v>731929.94530886714</v>
      </c>
      <c r="E66" s="8">
        <v>0.5917856143263398</v>
      </c>
      <c r="F66" s="8">
        <v>0.32401747872840381</v>
      </c>
      <c r="G66" s="8">
        <v>3.4484903025971429E-3</v>
      </c>
      <c r="H66" s="8">
        <v>8.0748416642658472E-2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270</v>
      </c>
      <c r="D67" s="53">
        <v>411733.69760843174</v>
      </c>
      <c r="E67" s="8">
        <v>0.58405152767302804</v>
      </c>
      <c r="F67" s="8">
        <v>0.3808338173550288</v>
      </c>
      <c r="G67" s="8">
        <v>3.1787079482692424E-3</v>
      </c>
      <c r="H67" s="8">
        <v>3.193594702367504E-2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235</v>
      </c>
      <c r="D68" s="53">
        <v>354999.77450134291</v>
      </c>
      <c r="E68" s="8">
        <v>0.62749516205308498</v>
      </c>
      <c r="F68" s="8">
        <v>0.34547841795429846</v>
      </c>
      <c r="G68" s="8">
        <v>1.0796723747557741E-2</v>
      </c>
      <c r="H68" s="8">
        <v>1.6229696245058756E-2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135</v>
      </c>
      <c r="D69" s="53">
        <v>181899.65590623129</v>
      </c>
      <c r="E69" s="13">
        <v>0.38168243966645027</v>
      </c>
      <c r="F69" s="8">
        <v>0.36514533259009219</v>
      </c>
      <c r="G69" s="54">
        <v>0</v>
      </c>
      <c r="H69" s="14">
        <v>0.25317222774345793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87</v>
      </c>
      <c r="D70" s="53">
        <v>113744.5672511982</v>
      </c>
      <c r="E70" s="8">
        <v>0.73455359556957434</v>
      </c>
      <c r="F70" s="8">
        <v>0.19805537333177883</v>
      </c>
      <c r="G70" s="54">
        <v>0</v>
      </c>
      <c r="H70" s="8">
        <v>6.7391031098647372E-2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34</v>
      </c>
      <c r="D71" s="53">
        <v>41579.34438687456</v>
      </c>
      <c r="E71" s="14">
        <v>0.85470246481916234</v>
      </c>
      <c r="F71" s="8">
        <v>0.11265813848883219</v>
      </c>
      <c r="G71" s="54">
        <v>0</v>
      </c>
      <c r="H71" s="8">
        <v>3.2639396692005378E-2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58</v>
      </c>
      <c r="D72" s="53">
        <v>88955.469583806596</v>
      </c>
      <c r="E72" s="8">
        <v>0.37364333920516296</v>
      </c>
      <c r="F72" s="8">
        <v>0.56431774003827739</v>
      </c>
      <c r="G72" s="54">
        <v>0</v>
      </c>
      <c r="H72" s="8">
        <v>6.2038920756559507E-2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131</v>
      </c>
      <c r="D73" s="53">
        <v>185105.71797814951</v>
      </c>
      <c r="E73" s="8">
        <v>0.52943942603997729</v>
      </c>
      <c r="F73" s="8">
        <v>0.44464312622184593</v>
      </c>
      <c r="G73" s="54">
        <v>0</v>
      </c>
      <c r="H73" s="8">
        <v>2.5917447738177168E-2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131</v>
      </c>
      <c r="D74" s="53">
        <v>177379.11330969591</v>
      </c>
      <c r="E74" s="14">
        <v>0.73910296839229317</v>
      </c>
      <c r="F74" s="8">
        <v>0.25470040220883833</v>
      </c>
      <c r="G74" s="54">
        <v>0</v>
      </c>
      <c r="H74" s="13">
        <v>6.1966293988680579E-3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85" display="Vissza" xr:uid="{F119F61A-1199-41EA-AF7A-182556B6C77D}"/>
  </hyperlinks>
  <pageMargins left="0.75" right="0.75" top="1" bottom="1" header="0.5" footer="0.5"/>
  <pageSetup orientation="portrait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54163-B850-443D-9C4E-C98FDD261AA7}">
  <sheetPr codeName="Munka7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196</v>
      </c>
      <c r="D1" s="65"/>
      <c r="E1" s="65"/>
      <c r="F1" s="65"/>
      <c r="G1" s="65"/>
      <c r="H1" s="65"/>
    </row>
    <row r="2" spans="1:44" ht="29.1" customHeight="1" x14ac:dyDescent="0.2">
      <c r="A2" s="67"/>
      <c r="B2" s="67"/>
      <c r="C2" s="66" t="s">
        <v>1</v>
      </c>
      <c r="D2" s="66"/>
      <c r="E2" s="4" t="s">
        <v>193</v>
      </c>
      <c r="F2" s="4" t="s">
        <v>194</v>
      </c>
      <c r="G2" s="4" t="s">
        <v>195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10</v>
      </c>
      <c r="D4" s="53">
        <v>12737.968283641425</v>
      </c>
      <c r="E4" s="8">
        <v>0.34817383694577247</v>
      </c>
      <c r="F4" s="8">
        <v>0.51028658204686006</v>
      </c>
      <c r="G4" s="54">
        <v>0</v>
      </c>
      <c r="H4" s="8">
        <v>0.14153958100736758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</v>
      </c>
      <c r="D5" s="53">
        <v>894.73881032499844</v>
      </c>
      <c r="E5" s="8">
        <v>1</v>
      </c>
      <c r="F5" s="54">
        <v>0</v>
      </c>
      <c r="G5" s="54">
        <v>0</v>
      </c>
      <c r="H5" s="54">
        <v>0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4</v>
      </c>
      <c r="D6" s="53">
        <v>6424.1357508859246</v>
      </c>
      <c r="E6" s="8">
        <v>0.14019625845424633</v>
      </c>
      <c r="F6" s="8">
        <v>0.57915483192345762</v>
      </c>
      <c r="G6" s="54">
        <v>0</v>
      </c>
      <c r="H6" s="8">
        <v>0.28064890962229599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3</v>
      </c>
      <c r="D7" s="53">
        <v>3572.7668808849107</v>
      </c>
      <c r="E7" s="8">
        <v>0.73882477469502017</v>
      </c>
      <c r="F7" s="8">
        <v>0.26117522530497966</v>
      </c>
      <c r="G7" s="54">
        <v>0</v>
      </c>
      <c r="H7" s="54">
        <v>0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2</v>
      </c>
      <c r="D8" s="53">
        <v>1846.3268415455923</v>
      </c>
      <c r="E8" s="54">
        <v>0</v>
      </c>
      <c r="F8" s="8">
        <v>1</v>
      </c>
      <c r="G8" s="54">
        <v>0</v>
      </c>
      <c r="H8" s="54">
        <v>0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6</v>
      </c>
      <c r="D9" s="53">
        <v>8644.2327391644576</v>
      </c>
      <c r="E9" s="8">
        <v>0.36101952348133415</v>
      </c>
      <c r="F9" s="8">
        <v>0.43041058394934412</v>
      </c>
      <c r="G9" s="54">
        <v>0</v>
      </c>
      <c r="H9" s="8">
        <v>0.20856989256932171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4</v>
      </c>
      <c r="D10" s="53">
        <v>4093.7355444769682</v>
      </c>
      <c r="E10" s="8">
        <v>0.32104919665053949</v>
      </c>
      <c r="F10" s="8">
        <v>0.67895080334946045</v>
      </c>
      <c r="G10" s="54">
        <v>0</v>
      </c>
      <c r="H10" s="54">
        <v>0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</v>
      </c>
      <c r="D11" s="53">
        <v>894.73881032499844</v>
      </c>
      <c r="E11" s="8">
        <v>1</v>
      </c>
      <c r="F11" s="54">
        <v>0</v>
      </c>
      <c r="G11" s="54">
        <v>0</v>
      </c>
      <c r="H11" s="54">
        <v>0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5</v>
      </c>
      <c r="D12" s="53">
        <v>7749.4939288394589</v>
      </c>
      <c r="E12" s="8">
        <v>0.28724430194672862</v>
      </c>
      <c r="F12" s="8">
        <v>0.4801048036455452</v>
      </c>
      <c r="G12" s="54">
        <v>0</v>
      </c>
      <c r="H12" s="8">
        <v>0.23265089440772624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</v>
      </c>
      <c r="D13" s="53">
        <v>3255.0589763078597</v>
      </c>
      <c r="E13" s="8">
        <v>0.40376856991539362</v>
      </c>
      <c r="F13" s="8">
        <v>0.59623143008460644</v>
      </c>
      <c r="G13" s="54">
        <v>0</v>
      </c>
      <c r="H13" s="54">
        <v>0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0</v>
      </c>
      <c r="D14" s="53">
        <v>0</v>
      </c>
      <c r="E14" s="54">
        <v>0</v>
      </c>
      <c r="F14" s="54">
        <v>0</v>
      </c>
      <c r="G14" s="54">
        <v>0</v>
      </c>
      <c r="H14" s="54">
        <v>0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0</v>
      </c>
      <c r="D15" s="53">
        <v>0</v>
      </c>
      <c r="E15" s="54">
        <v>0</v>
      </c>
      <c r="F15" s="54">
        <v>0</v>
      </c>
      <c r="G15" s="54">
        <v>0</v>
      </c>
      <c r="H15" s="54">
        <v>0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</v>
      </c>
      <c r="D16" s="53">
        <v>838.67656816910812</v>
      </c>
      <c r="E16" s="54">
        <v>0</v>
      </c>
      <c r="F16" s="8">
        <v>1</v>
      </c>
      <c r="G16" s="54">
        <v>0</v>
      </c>
      <c r="H16" s="54">
        <v>0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</v>
      </c>
      <c r="D17" s="53">
        <v>2193.0962252115924</v>
      </c>
      <c r="E17" s="8">
        <v>0.60433197719159037</v>
      </c>
      <c r="F17" s="8">
        <v>0.39566802280840951</v>
      </c>
      <c r="G17" s="54">
        <v>0</v>
      </c>
      <c r="H17" s="54">
        <v>0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2</v>
      </c>
      <c r="D18" s="53">
        <v>1827.8570054022844</v>
      </c>
      <c r="E18" s="8">
        <v>0.48950153522981937</v>
      </c>
      <c r="F18" s="8">
        <v>0.51049846477018068</v>
      </c>
      <c r="G18" s="54">
        <v>0</v>
      </c>
      <c r="H18" s="54">
        <v>0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</v>
      </c>
      <c r="D19" s="53">
        <v>4592.1475780452301</v>
      </c>
      <c r="E19" s="8">
        <v>0.19612605665860333</v>
      </c>
      <c r="F19" s="8">
        <v>0.80387394334139672</v>
      </c>
      <c r="G19" s="54">
        <v>0</v>
      </c>
      <c r="H19" s="54">
        <v>0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3</v>
      </c>
      <c r="D20" s="53">
        <v>4124.8674749823185</v>
      </c>
      <c r="E20" s="8">
        <v>0.3186261172814342</v>
      </c>
      <c r="F20" s="8">
        <v>0.24428670241843431</v>
      </c>
      <c r="G20" s="54">
        <v>0</v>
      </c>
      <c r="H20" s="8">
        <v>0.43708718030013144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0</v>
      </c>
      <c r="D21" s="53">
        <v>0</v>
      </c>
      <c r="E21" s="54">
        <v>0</v>
      </c>
      <c r="F21" s="54">
        <v>0</v>
      </c>
      <c r="G21" s="54">
        <v>0</v>
      </c>
      <c r="H21" s="54">
        <v>0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9</v>
      </c>
      <c r="D22" s="53">
        <v>11843.229473316427</v>
      </c>
      <c r="E22" s="8">
        <v>0.29892931567867481</v>
      </c>
      <c r="F22" s="8">
        <v>0.54883799324547833</v>
      </c>
      <c r="G22" s="54">
        <v>0</v>
      </c>
      <c r="H22" s="8">
        <v>0.15223269107584689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</v>
      </c>
      <c r="D23" s="53">
        <v>894.73881032499844</v>
      </c>
      <c r="E23" s="8">
        <v>1</v>
      </c>
      <c r="F23" s="54">
        <v>0</v>
      </c>
      <c r="G23" s="54">
        <v>0</v>
      </c>
      <c r="H23" s="54">
        <v>0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</v>
      </c>
      <c r="D24" s="53">
        <v>933.11819507728603</v>
      </c>
      <c r="E24" s="54">
        <v>0</v>
      </c>
      <c r="F24" s="8">
        <v>1</v>
      </c>
      <c r="G24" s="54">
        <v>0</v>
      </c>
      <c r="H24" s="54">
        <v>0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</v>
      </c>
      <c r="D25" s="53">
        <v>6841.3060454127135</v>
      </c>
      <c r="E25" s="8">
        <v>0.4561609674584638</v>
      </c>
      <c r="F25" s="8">
        <v>0.54383903254153609</v>
      </c>
      <c r="G25" s="54">
        <v>0</v>
      </c>
      <c r="H25" s="54">
        <v>0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</v>
      </c>
      <c r="D26" s="53">
        <v>838.67656816910812</v>
      </c>
      <c r="E26" s="54">
        <v>0</v>
      </c>
      <c r="F26" s="8">
        <v>1</v>
      </c>
      <c r="G26" s="54">
        <v>0</v>
      </c>
      <c r="H26" s="54">
        <v>0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3</v>
      </c>
      <c r="D27" s="53">
        <v>4124.8674749823185</v>
      </c>
      <c r="E27" s="8">
        <v>0.3186261172814342</v>
      </c>
      <c r="F27" s="8">
        <v>0.24428670241843431</v>
      </c>
      <c r="G27" s="54">
        <v>0</v>
      </c>
      <c r="H27" s="8">
        <v>0.43708718030013144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0</v>
      </c>
      <c r="D28" s="53">
        <v>0</v>
      </c>
      <c r="E28" s="54">
        <v>0</v>
      </c>
      <c r="F28" s="54">
        <v>0</v>
      </c>
      <c r="G28" s="54">
        <v>0</v>
      </c>
      <c r="H28" s="54">
        <v>0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</v>
      </c>
      <c r="D29" s="53">
        <v>5442.5616902823012</v>
      </c>
      <c r="E29" s="8">
        <v>0.32987749309429332</v>
      </c>
      <c r="F29" s="8">
        <v>0.67012250690570663</v>
      </c>
      <c r="G29" s="54">
        <v>0</v>
      </c>
      <c r="H29" s="54">
        <v>0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3</v>
      </c>
      <c r="D30" s="53">
        <v>4442.5753795593691</v>
      </c>
      <c r="E30" s="8">
        <v>0.59417082666798438</v>
      </c>
      <c r="F30" s="54">
        <v>0</v>
      </c>
      <c r="G30" s="54">
        <v>0</v>
      </c>
      <c r="H30" s="8">
        <v>0.40582917333201574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</v>
      </c>
      <c r="D31" s="53">
        <v>2852.8312137997555</v>
      </c>
      <c r="E31" s="54">
        <v>0</v>
      </c>
      <c r="F31" s="8">
        <v>1</v>
      </c>
      <c r="G31" s="54">
        <v>0</v>
      </c>
      <c r="H31" s="54">
        <v>0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9</v>
      </c>
      <c r="D32" s="53">
        <v>11899.291715472315</v>
      </c>
      <c r="E32" s="8">
        <v>0.37271355289510621</v>
      </c>
      <c r="F32" s="8">
        <v>0.47577098409565877</v>
      </c>
      <c r="G32" s="54">
        <v>0</v>
      </c>
      <c r="H32" s="8">
        <v>0.15151546300923521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</v>
      </c>
      <c r="D33" s="53">
        <v>838.67656816910812</v>
      </c>
      <c r="E33" s="54">
        <v>0</v>
      </c>
      <c r="F33" s="8">
        <v>1</v>
      </c>
      <c r="G33" s="54">
        <v>0</v>
      </c>
      <c r="H33" s="54">
        <v>0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</v>
      </c>
      <c r="D34" s="53">
        <v>4582.3717303746225</v>
      </c>
      <c r="E34" s="54">
        <v>0</v>
      </c>
      <c r="F34" s="8">
        <v>0.60655162875571655</v>
      </c>
      <c r="G34" s="54">
        <v>0</v>
      </c>
      <c r="H34" s="8">
        <v>0.3934483712442835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</v>
      </c>
      <c r="D35" s="53">
        <v>1314.2905078540896</v>
      </c>
      <c r="E35" s="8">
        <v>1</v>
      </c>
      <c r="F35" s="54">
        <v>0</v>
      </c>
      <c r="G35" s="54">
        <v>0</v>
      </c>
      <c r="H35" s="54">
        <v>0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</v>
      </c>
      <c r="D36" s="53">
        <v>1325.358177953535</v>
      </c>
      <c r="E36" s="8">
        <v>1</v>
      </c>
      <c r="F36" s="54">
        <v>0</v>
      </c>
      <c r="G36" s="54">
        <v>0</v>
      </c>
      <c r="H36" s="54">
        <v>0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4</v>
      </c>
      <c r="D37" s="53">
        <v>5515.9478674591783</v>
      </c>
      <c r="E37" s="8">
        <v>0.32548868291396199</v>
      </c>
      <c r="F37" s="8">
        <v>0.67451131708603795</v>
      </c>
      <c r="G37" s="54">
        <v>0</v>
      </c>
      <c r="H37" s="54">
        <v>0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</v>
      </c>
      <c r="D38" s="53">
        <v>1940.7684684537703</v>
      </c>
      <c r="E38" s="54">
        <v>0</v>
      </c>
      <c r="F38" s="8">
        <v>1</v>
      </c>
      <c r="G38" s="54">
        <v>0</v>
      </c>
      <c r="H38" s="54">
        <v>0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0</v>
      </c>
      <c r="D39" s="53">
        <v>0</v>
      </c>
      <c r="E39" s="54">
        <v>0</v>
      </c>
      <c r="F39" s="54">
        <v>0</v>
      </c>
      <c r="G39" s="54">
        <v>0</v>
      </c>
      <c r="H39" s="54">
        <v>0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</v>
      </c>
      <c r="D40" s="53">
        <v>2641.6032619208527</v>
      </c>
      <c r="E40" s="54">
        <v>0</v>
      </c>
      <c r="F40" s="8">
        <v>0.31748770917221725</v>
      </c>
      <c r="G40" s="54">
        <v>0</v>
      </c>
      <c r="H40" s="8">
        <v>0.68251229082778275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0</v>
      </c>
      <c r="D41" s="53">
        <v>0</v>
      </c>
      <c r="E41" s="54">
        <v>0</v>
      </c>
      <c r="F41" s="54">
        <v>0</v>
      </c>
      <c r="G41" s="54">
        <v>0</v>
      </c>
      <c r="H41" s="54">
        <v>0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</v>
      </c>
      <c r="D42" s="53">
        <v>1314.2905078540896</v>
      </c>
      <c r="E42" s="8">
        <v>1</v>
      </c>
      <c r="F42" s="54">
        <v>0</v>
      </c>
      <c r="G42" s="54">
        <v>0</v>
      </c>
      <c r="H42" s="54">
        <v>0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</v>
      </c>
      <c r="D43" s="53">
        <v>1325.358177953535</v>
      </c>
      <c r="E43" s="8">
        <v>1</v>
      </c>
      <c r="F43" s="54">
        <v>0</v>
      </c>
      <c r="G43" s="54">
        <v>0</v>
      </c>
      <c r="H43" s="54">
        <v>0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0</v>
      </c>
      <c r="D44" s="53">
        <v>0</v>
      </c>
      <c r="E44" s="54">
        <v>0</v>
      </c>
      <c r="F44" s="54">
        <v>0</v>
      </c>
      <c r="G44" s="54">
        <v>0</v>
      </c>
      <c r="H44" s="54">
        <v>0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</v>
      </c>
      <c r="D45" s="53">
        <v>867.73804725805712</v>
      </c>
      <c r="E45" s="54">
        <v>0</v>
      </c>
      <c r="F45" s="8">
        <v>1</v>
      </c>
      <c r="G45" s="54">
        <v>0</v>
      </c>
      <c r="H45" s="54">
        <v>0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</v>
      </c>
      <c r="D46" s="53">
        <v>3753.4710098761225</v>
      </c>
      <c r="E46" s="8">
        <v>0.23994851530932462</v>
      </c>
      <c r="F46" s="8">
        <v>0.76005148469067541</v>
      </c>
      <c r="G46" s="54">
        <v>0</v>
      </c>
      <c r="H46" s="54">
        <v>0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</v>
      </c>
      <c r="D47" s="53">
        <v>894.73881032499844</v>
      </c>
      <c r="E47" s="8">
        <v>1</v>
      </c>
      <c r="F47" s="54">
        <v>0</v>
      </c>
      <c r="G47" s="54">
        <v>0</v>
      </c>
      <c r="H47" s="54">
        <v>0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</v>
      </c>
      <c r="D48" s="53">
        <v>3571.3045370861687</v>
      </c>
      <c r="E48" s="8">
        <v>0.25218790129032231</v>
      </c>
      <c r="F48" s="8">
        <v>0.24297509166385611</v>
      </c>
      <c r="G48" s="54">
        <v>0</v>
      </c>
      <c r="H48" s="8">
        <v>0.50483700704582157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7</v>
      </c>
      <c r="D49" s="53">
        <v>9166.6637465552558</v>
      </c>
      <c r="E49" s="8">
        <v>0.38556966785880109</v>
      </c>
      <c r="F49" s="8">
        <v>0.61443033214119902</v>
      </c>
      <c r="G49" s="54">
        <v>0</v>
      </c>
      <c r="H49" s="54">
        <v>0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10</v>
      </c>
      <c r="D51" s="53">
        <v>12737.968283641425</v>
      </c>
      <c r="E51" s="8">
        <v>0.34817383694577247</v>
      </c>
      <c r="F51" s="8">
        <v>0.51028658204686006</v>
      </c>
      <c r="G51" s="54">
        <v>0</v>
      </c>
      <c r="H51" s="8">
        <v>0.14153958100736758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10</v>
      </c>
      <c r="D53" s="53">
        <v>12737.968283641425</v>
      </c>
      <c r="E53" s="8">
        <v>0.34817383694577247</v>
      </c>
      <c r="F53" s="8">
        <v>0.51028658204686006</v>
      </c>
      <c r="G53" s="54">
        <v>0</v>
      </c>
      <c r="H53" s="8">
        <v>0.14153958100736758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9</v>
      </c>
      <c r="D54" s="53">
        <v>11423.677775787335</v>
      </c>
      <c r="E54" s="8">
        <v>0.27318144345504486</v>
      </c>
      <c r="F54" s="8">
        <v>0.56899489159765815</v>
      </c>
      <c r="G54" s="54">
        <v>0</v>
      </c>
      <c r="H54" s="8">
        <v>0.1578236649472971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</v>
      </c>
      <c r="D55" s="53">
        <v>1314.2905078540896</v>
      </c>
      <c r="E55" s="8">
        <v>1</v>
      </c>
      <c r="F55" s="54">
        <v>0</v>
      </c>
      <c r="G55" s="54">
        <v>0</v>
      </c>
      <c r="H55" s="54">
        <v>0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10</v>
      </c>
      <c r="D57" s="53">
        <v>12737.968283641425</v>
      </c>
      <c r="E57" s="8">
        <v>0.34817383694577247</v>
      </c>
      <c r="F57" s="8">
        <v>0.51028658204686006</v>
      </c>
      <c r="G57" s="54">
        <v>0</v>
      </c>
      <c r="H57" s="8">
        <v>0.14153958100736758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10</v>
      </c>
      <c r="D61" s="53">
        <v>12737.968283641425</v>
      </c>
      <c r="E61" s="8">
        <v>0.34817383694577247</v>
      </c>
      <c r="F61" s="8">
        <v>0.51028658204686006</v>
      </c>
      <c r="G61" s="54">
        <v>0</v>
      </c>
      <c r="H61" s="8">
        <v>0.14153958100736758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10</v>
      </c>
      <c r="D62" s="53">
        <v>12737.968283641425</v>
      </c>
      <c r="E62" s="8">
        <v>0.34817383694577247</v>
      </c>
      <c r="F62" s="8">
        <v>0.51028658204686006</v>
      </c>
      <c r="G62" s="54">
        <v>0</v>
      </c>
      <c r="H62" s="8">
        <v>0.14153958100736758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0</v>
      </c>
      <c r="D63" s="53">
        <v>0</v>
      </c>
      <c r="E63" s="54">
        <v>0</v>
      </c>
      <c r="F63" s="54">
        <v>0</v>
      </c>
      <c r="G63" s="54">
        <v>0</v>
      </c>
      <c r="H63" s="54">
        <v>0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</v>
      </c>
      <c r="D64" s="53">
        <v>3984.955248863891</v>
      </c>
      <c r="E64" s="8">
        <v>0.32981311602653335</v>
      </c>
      <c r="F64" s="8">
        <v>0.21775352370781303</v>
      </c>
      <c r="G64" s="54">
        <v>0</v>
      </c>
      <c r="H64" s="8">
        <v>0.45243336026565373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7</v>
      </c>
      <c r="D65" s="53">
        <v>8753.0130347775339</v>
      </c>
      <c r="E65" s="8">
        <v>0.35653286153642944</v>
      </c>
      <c r="F65" s="8">
        <v>0.64346713846357062</v>
      </c>
      <c r="G65" s="54">
        <v>0</v>
      </c>
      <c r="H65" s="54">
        <v>0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4</v>
      </c>
      <c r="D66" s="53">
        <v>3614.7046848800164</v>
      </c>
      <c r="E66" s="8">
        <v>0.249159993579465</v>
      </c>
      <c r="F66" s="8">
        <v>0.75084000642053494</v>
      </c>
      <c r="G66" s="54">
        <v>0</v>
      </c>
      <c r="H66" s="54">
        <v>0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6</v>
      </c>
      <c r="D67" s="53">
        <v>9123.2635987614085</v>
      </c>
      <c r="E67" s="8">
        <v>0.38740385585400139</v>
      </c>
      <c r="F67" s="8">
        <v>0.41497753165775342</v>
      </c>
      <c r="G67" s="54">
        <v>0</v>
      </c>
      <c r="H67" s="8">
        <v>0.19761861248824522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</v>
      </c>
      <c r="D68" s="53">
        <v>933.11819507728603</v>
      </c>
      <c r="E68" s="54">
        <v>0</v>
      </c>
      <c r="F68" s="8">
        <v>1</v>
      </c>
      <c r="G68" s="54">
        <v>0</v>
      </c>
      <c r="H68" s="54">
        <v>0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</v>
      </c>
      <c r="D69" s="53">
        <v>4648.2098202011211</v>
      </c>
      <c r="E69" s="8">
        <v>0.38625162715302769</v>
      </c>
      <c r="F69" s="8">
        <v>0.61374837284697226</v>
      </c>
      <c r="G69" s="54">
        <v>0</v>
      </c>
      <c r="H69" s="54">
        <v>0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5</v>
      </c>
      <c r="D70" s="53">
        <v>5353.7135746112745</v>
      </c>
      <c r="E70" s="8">
        <v>0.493050038822685</v>
      </c>
      <c r="F70" s="8">
        <v>0.50694996117731495</v>
      </c>
      <c r="G70" s="54">
        <v>0</v>
      </c>
      <c r="H70" s="54">
        <v>0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0</v>
      </c>
      <c r="D71" s="53">
        <v>0</v>
      </c>
      <c r="E71" s="54">
        <v>0</v>
      </c>
      <c r="F71" s="54">
        <v>0</v>
      </c>
      <c r="G71" s="54">
        <v>0</v>
      </c>
      <c r="H71" s="54">
        <v>0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0</v>
      </c>
      <c r="D72" s="53">
        <v>0</v>
      </c>
      <c r="E72" s="54">
        <v>0</v>
      </c>
      <c r="F72" s="54">
        <v>0</v>
      </c>
      <c r="G72" s="54">
        <v>0</v>
      </c>
      <c r="H72" s="54">
        <v>0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0</v>
      </c>
      <c r="D73" s="53">
        <v>0</v>
      </c>
      <c r="E73" s="54">
        <v>0</v>
      </c>
      <c r="F73" s="54">
        <v>0</v>
      </c>
      <c r="G73" s="54">
        <v>0</v>
      </c>
      <c r="H73" s="54">
        <v>0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</v>
      </c>
      <c r="D74" s="53">
        <v>1802.9266937517446</v>
      </c>
      <c r="E74" s="54">
        <v>0</v>
      </c>
      <c r="F74" s="54">
        <v>0</v>
      </c>
      <c r="G74" s="54">
        <v>0</v>
      </c>
      <c r="H74" s="8">
        <v>1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86" display="Vissza" xr:uid="{D66EB8F9-C785-4B91-8DCC-C38187B296EA}"/>
  </hyperlinks>
  <pageMargins left="0.75" right="0.75" top="1" bottom="1" header="0.5" footer="0.5"/>
  <pageSetup orientation="portrait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AC27D-63BF-45DE-A401-E1B93CCB99B6}">
  <sheetPr codeName="Munka73"/>
  <dimension ref="A1:AR74"/>
  <sheetViews>
    <sheetView workbookViewId="0">
      <selection sqref="A1:B3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9.5703125" style="1" customWidth="1"/>
    <col min="6" max="11" width="13.5703125" style="1" customWidth="1"/>
    <col min="12" max="12" width="9.5703125" style="1" customWidth="1"/>
    <col min="13" max="18" width="13.5703125" style="1" customWidth="1"/>
    <col min="19" max="19" width="9.5703125" style="1" customWidth="1"/>
    <col min="20" max="25" width="13.5703125" style="1" customWidth="1"/>
    <col min="26" max="26" width="9.5703125" style="1" customWidth="1"/>
    <col min="27" max="32" width="13.5703125" style="1" customWidth="1"/>
    <col min="33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1</v>
      </c>
      <c r="D1" s="65"/>
      <c r="E1" s="66" t="s">
        <v>197</v>
      </c>
      <c r="F1" s="65" t="s">
        <v>293</v>
      </c>
      <c r="G1" s="65"/>
      <c r="H1" s="65"/>
      <c r="I1" s="65"/>
      <c r="J1" s="65"/>
      <c r="K1" s="65"/>
      <c r="L1" s="66" t="s">
        <v>197</v>
      </c>
      <c r="M1" s="65" t="s">
        <v>294</v>
      </c>
      <c r="N1" s="65"/>
      <c r="O1" s="65"/>
      <c r="P1" s="65"/>
      <c r="Q1" s="65"/>
      <c r="R1" s="65"/>
      <c r="S1" s="66" t="s">
        <v>197</v>
      </c>
      <c r="T1" s="65" t="s">
        <v>295</v>
      </c>
      <c r="U1" s="65"/>
      <c r="V1" s="65"/>
      <c r="W1" s="65"/>
      <c r="X1" s="65"/>
      <c r="Y1" s="65"/>
      <c r="Z1" s="66" t="s">
        <v>197</v>
      </c>
      <c r="AA1" s="65" t="s">
        <v>296</v>
      </c>
      <c r="AB1" s="65"/>
      <c r="AC1" s="65"/>
      <c r="AD1" s="65"/>
      <c r="AE1" s="65"/>
      <c r="AF1" s="65"/>
    </row>
    <row r="2" spans="1:44" ht="45" customHeight="1" x14ac:dyDescent="0.2">
      <c r="A2" s="67"/>
      <c r="B2" s="67"/>
      <c r="C2" s="66" t="s">
        <v>444</v>
      </c>
      <c r="D2" s="66" t="s">
        <v>445</v>
      </c>
      <c r="E2" s="66"/>
      <c r="F2" s="4" t="s">
        <v>202</v>
      </c>
      <c r="G2" s="4" t="s">
        <v>43</v>
      </c>
      <c r="H2" s="4" t="s">
        <v>44</v>
      </c>
      <c r="I2" s="4" t="s">
        <v>45</v>
      </c>
      <c r="J2" s="4" t="s">
        <v>203</v>
      </c>
      <c r="K2" s="4" t="s">
        <v>177</v>
      </c>
      <c r="L2" s="66"/>
      <c r="M2" s="4" t="s">
        <v>202</v>
      </c>
      <c r="N2" s="4" t="s">
        <v>43</v>
      </c>
      <c r="O2" s="4" t="s">
        <v>44</v>
      </c>
      <c r="P2" s="4" t="s">
        <v>45</v>
      </c>
      <c r="Q2" s="4" t="s">
        <v>203</v>
      </c>
      <c r="R2" s="4" t="s">
        <v>177</v>
      </c>
      <c r="S2" s="66"/>
      <c r="T2" s="4" t="s">
        <v>202</v>
      </c>
      <c r="U2" s="4" t="s">
        <v>43</v>
      </c>
      <c r="V2" s="4" t="s">
        <v>44</v>
      </c>
      <c r="W2" s="4" t="s">
        <v>45</v>
      </c>
      <c r="X2" s="4" t="s">
        <v>203</v>
      </c>
      <c r="Y2" s="4" t="s">
        <v>177</v>
      </c>
      <c r="Z2" s="66"/>
      <c r="AA2" s="4" t="s">
        <v>202</v>
      </c>
      <c r="AB2" s="4" t="s">
        <v>43</v>
      </c>
      <c r="AC2" s="4" t="s">
        <v>44</v>
      </c>
      <c r="AD2" s="4" t="s">
        <v>45</v>
      </c>
      <c r="AE2" s="4" t="s">
        <v>203</v>
      </c>
      <c r="AF2" s="4" t="s">
        <v>177</v>
      </c>
    </row>
    <row r="3" spans="1:44" s="2" customFormat="1" ht="11.25" x14ac:dyDescent="0.2">
      <c r="A3" s="67"/>
      <c r="B3" s="67"/>
      <c r="C3" s="66"/>
      <c r="D3" s="66"/>
      <c r="E3" s="66"/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66"/>
      <c r="M3" s="5" t="s">
        <v>447</v>
      </c>
      <c r="N3" s="5" t="s">
        <v>447</v>
      </c>
      <c r="O3" s="5" t="s">
        <v>447</v>
      </c>
      <c r="P3" s="5" t="s">
        <v>447</v>
      </c>
      <c r="Q3" s="5" t="s">
        <v>447</v>
      </c>
      <c r="R3" s="5" t="s">
        <v>447</v>
      </c>
      <c r="S3" s="66"/>
      <c r="T3" s="5" t="s">
        <v>447</v>
      </c>
      <c r="U3" s="5" t="s">
        <v>447</v>
      </c>
      <c r="V3" s="5" t="s">
        <v>447</v>
      </c>
      <c r="W3" s="5" t="s">
        <v>447</v>
      </c>
      <c r="X3" s="5" t="s">
        <v>447</v>
      </c>
      <c r="Y3" s="5" t="s">
        <v>447</v>
      </c>
      <c r="Z3" s="66"/>
      <c r="AA3" s="5" t="s">
        <v>447</v>
      </c>
      <c r="AB3" s="5" t="s">
        <v>447</v>
      </c>
      <c r="AC3" s="5" t="s">
        <v>447</v>
      </c>
      <c r="AD3" s="5" t="s">
        <v>447</v>
      </c>
      <c r="AE3" s="5" t="s">
        <v>447</v>
      </c>
      <c r="A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57">
        <v>4.1804014432824594</v>
      </c>
      <c r="F4" s="8">
        <v>4.3244125571060936E-3</v>
      </c>
      <c r="G4" s="8">
        <v>2.2657017362371471E-2</v>
      </c>
      <c r="H4" s="8">
        <v>0.17625201787631975</v>
      </c>
      <c r="I4" s="8">
        <v>0.3801254542495292</v>
      </c>
      <c r="J4" s="8">
        <v>0.41456646716634554</v>
      </c>
      <c r="K4" s="8">
        <v>2.0746307883290423E-3</v>
      </c>
      <c r="L4" s="57">
        <v>4.4393674628223074</v>
      </c>
      <c r="M4" s="8">
        <v>3.9116093557758393E-4</v>
      </c>
      <c r="N4" s="8">
        <v>2.7047094157737774E-3</v>
      </c>
      <c r="O4" s="8">
        <v>8.5480164992307442E-2</v>
      </c>
      <c r="P4" s="8">
        <v>0.37823639839869044</v>
      </c>
      <c r="Q4" s="8">
        <v>0.53005354051306341</v>
      </c>
      <c r="R4" s="8">
        <v>3.1340257445870209E-3</v>
      </c>
      <c r="S4" s="57">
        <v>4.4669139439394892</v>
      </c>
      <c r="T4" s="54">
        <v>0</v>
      </c>
      <c r="U4" s="8">
        <v>4.0849657549016623E-3</v>
      </c>
      <c r="V4" s="8">
        <v>7.5482909188804223E-2</v>
      </c>
      <c r="W4" s="8">
        <v>0.36891277863986233</v>
      </c>
      <c r="X4" s="8">
        <v>0.54973246460342873</v>
      </c>
      <c r="Y4" s="8">
        <v>1.7868818130025203E-3</v>
      </c>
      <c r="Z4" s="57">
        <v>4.3990668831897333</v>
      </c>
      <c r="AA4" s="54">
        <v>0</v>
      </c>
      <c r="AB4" s="8">
        <v>3.0491199950003138E-3</v>
      </c>
      <c r="AC4" s="8">
        <v>8.4499341891234175E-2</v>
      </c>
      <c r="AD4" s="8">
        <v>0.42171327658554231</v>
      </c>
      <c r="AE4" s="8">
        <v>0.48895137971522051</v>
      </c>
      <c r="AF4" s="8">
        <v>1.7868818130025203E-3</v>
      </c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10">
        <v>4.144653651015541</v>
      </c>
      <c r="F5" s="8">
        <v>8.8246175310417244E-3</v>
      </c>
      <c r="G5" s="8">
        <v>3.6562780974503876E-2</v>
      </c>
      <c r="H5" s="8">
        <v>0.16245165120654825</v>
      </c>
      <c r="I5" s="8">
        <v>0.38267359786438493</v>
      </c>
      <c r="J5" s="8">
        <v>0.40623412563111644</v>
      </c>
      <c r="K5" s="8">
        <v>3.2532267924049079E-3</v>
      </c>
      <c r="L5" s="10">
        <v>4.425358169775004</v>
      </c>
      <c r="M5" s="8">
        <v>1.4744465196881937E-3</v>
      </c>
      <c r="N5" s="54">
        <v>0</v>
      </c>
      <c r="O5" s="8">
        <v>9.0196111323018538E-2</v>
      </c>
      <c r="P5" s="8">
        <v>0.38648238130208384</v>
      </c>
      <c r="Q5" s="8">
        <v>0.51859383406280446</v>
      </c>
      <c r="R5" s="8">
        <v>3.2532267924049079E-3</v>
      </c>
      <c r="S5" s="10">
        <v>4.4725196376398912</v>
      </c>
      <c r="T5" s="54">
        <v>0</v>
      </c>
      <c r="U5" s="8">
        <v>4.9308707618043032E-3</v>
      </c>
      <c r="V5" s="8">
        <v>6.938627839639637E-2</v>
      </c>
      <c r="W5" s="8">
        <v>0.37219918003460217</v>
      </c>
      <c r="X5" s="8">
        <v>0.55023044401479226</v>
      </c>
      <c r="Y5" s="8">
        <v>3.2532267924049079E-3</v>
      </c>
      <c r="Z5" s="10">
        <v>4.3762193646806793</v>
      </c>
      <c r="AA5" s="54">
        <v>0</v>
      </c>
      <c r="AB5" s="8">
        <v>4.7952278170965614E-3</v>
      </c>
      <c r="AC5" s="8">
        <v>8.5312735367435194E-2</v>
      </c>
      <c r="AD5" s="8">
        <v>0.43674018125775615</v>
      </c>
      <c r="AE5" s="8">
        <v>0.46989862876530725</v>
      </c>
      <c r="AF5" s="8">
        <v>3.2532267924049079E-3</v>
      </c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10">
        <v>4.2164278288733641</v>
      </c>
      <c r="F6" s="8">
        <v>3.9806836673408523E-3</v>
      </c>
      <c r="G6" s="8">
        <v>1.9398519281265288E-2</v>
      </c>
      <c r="H6" s="8">
        <v>0.16513234449764855</v>
      </c>
      <c r="I6" s="8">
        <v>0.37695709068178557</v>
      </c>
      <c r="J6" s="8">
        <v>0.43168274241016469</v>
      </c>
      <c r="K6" s="8">
        <v>2.8486194617933199E-3</v>
      </c>
      <c r="L6" s="10">
        <v>4.4924787316223567</v>
      </c>
      <c r="M6" s="54">
        <v>0</v>
      </c>
      <c r="N6" s="8">
        <v>4.6493666086499727E-3</v>
      </c>
      <c r="O6" s="8">
        <v>6.872407044122876E-2</v>
      </c>
      <c r="P6" s="8">
        <v>0.35518992269503735</v>
      </c>
      <c r="Q6" s="8">
        <v>0.56959414609284642</v>
      </c>
      <c r="R6" s="8">
        <v>1.8424941622361753E-3</v>
      </c>
      <c r="S6" s="27">
        <v>4.5224854702669912</v>
      </c>
      <c r="T6" s="54">
        <v>0</v>
      </c>
      <c r="U6" s="8">
        <v>3.7147263620616179E-3</v>
      </c>
      <c r="V6" s="8">
        <v>5.6594171399332281E-2</v>
      </c>
      <c r="W6" s="8">
        <v>0.35230219011474051</v>
      </c>
      <c r="X6" s="8">
        <v>0.58554641796162821</v>
      </c>
      <c r="Y6" s="8">
        <v>1.8424941622361753E-3</v>
      </c>
      <c r="Z6" s="10">
        <v>4.4335565666569021</v>
      </c>
      <c r="AA6" s="54">
        <v>0</v>
      </c>
      <c r="AB6" s="8">
        <v>4.2282734734047454E-3</v>
      </c>
      <c r="AC6" s="8">
        <v>6.3132830478023275E-2</v>
      </c>
      <c r="AD6" s="8">
        <v>0.4264492832476573</v>
      </c>
      <c r="AE6" s="8">
        <v>0.50434711863867687</v>
      </c>
      <c r="AF6" s="8">
        <v>1.8424941622361753E-3</v>
      </c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10">
        <v>4.1537332624985899</v>
      </c>
      <c r="F7" s="8">
        <v>3.230634929597998E-3</v>
      </c>
      <c r="G7" s="8">
        <v>1.9600286379444304E-2</v>
      </c>
      <c r="H7" s="8">
        <v>0.19144641329088022</v>
      </c>
      <c r="I7" s="8">
        <v>0.3903661846290632</v>
      </c>
      <c r="J7" s="8">
        <v>0.3938388417371852</v>
      </c>
      <c r="K7" s="8">
        <v>1.5176390338286544E-3</v>
      </c>
      <c r="L7" s="10">
        <v>4.3998900439200748</v>
      </c>
      <c r="M7" s="54">
        <v>0</v>
      </c>
      <c r="N7" s="8">
        <v>3.6263039959534603E-3</v>
      </c>
      <c r="O7" s="8">
        <v>9.4550651474751668E-2</v>
      </c>
      <c r="P7" s="8">
        <v>0.39612755279961726</v>
      </c>
      <c r="Q7" s="8">
        <v>0.49902640000340681</v>
      </c>
      <c r="R7" s="8">
        <v>6.669091726270302E-3</v>
      </c>
      <c r="S7" s="10">
        <v>4.4291479340461981</v>
      </c>
      <c r="T7" s="54">
        <v>0</v>
      </c>
      <c r="U7" s="8">
        <v>3.5444066400265647E-3</v>
      </c>
      <c r="V7" s="8">
        <v>9.091833622197093E-2</v>
      </c>
      <c r="W7" s="8">
        <v>0.37751582621194524</v>
      </c>
      <c r="X7" s="8">
        <v>0.52650379189222773</v>
      </c>
      <c r="Y7" s="8">
        <v>1.5176390338286544E-3</v>
      </c>
      <c r="Z7" s="10">
        <v>4.3870418443024572</v>
      </c>
      <c r="AA7" s="54">
        <v>0</v>
      </c>
      <c r="AB7" s="8">
        <v>2.170887329376613E-3</v>
      </c>
      <c r="AC7" s="8">
        <v>8.6522204340758913E-2</v>
      </c>
      <c r="AD7" s="8">
        <v>0.43247083580470791</v>
      </c>
      <c r="AE7" s="8">
        <v>0.4773184334913273</v>
      </c>
      <c r="AF7" s="8">
        <v>1.5176390338286544E-3</v>
      </c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10">
        <v>4.2132112418539007</v>
      </c>
      <c r="F8" s="54">
        <v>0</v>
      </c>
      <c r="G8" s="8">
        <v>1.2198639110878444E-2</v>
      </c>
      <c r="H8" s="8">
        <v>0.19157179970620286</v>
      </c>
      <c r="I8" s="8">
        <v>0.36704924140105638</v>
      </c>
      <c r="J8" s="8">
        <v>0.42918031978186089</v>
      </c>
      <c r="K8" s="54">
        <v>0</v>
      </c>
      <c r="L8" s="10">
        <v>4.4329444077921796</v>
      </c>
      <c r="M8" s="54">
        <v>0</v>
      </c>
      <c r="N8" s="8">
        <v>2.2793459502364454E-3</v>
      </c>
      <c r="O8" s="8">
        <v>9.1725215036558061E-2</v>
      </c>
      <c r="P8" s="8">
        <v>0.376767124283994</v>
      </c>
      <c r="Q8" s="8">
        <v>0.5292283147292105</v>
      </c>
      <c r="R8" s="54">
        <v>0</v>
      </c>
      <c r="S8" s="10">
        <v>4.4269291848546821</v>
      </c>
      <c r="T8" s="54">
        <v>0</v>
      </c>
      <c r="U8" s="8">
        <v>4.206944788917583E-3</v>
      </c>
      <c r="V8" s="8">
        <v>9.1417794036054559E-2</v>
      </c>
      <c r="W8" s="8">
        <v>0.37761439270645814</v>
      </c>
      <c r="X8" s="8">
        <v>0.52676086846856862</v>
      </c>
      <c r="Y8" s="54">
        <v>0</v>
      </c>
      <c r="Z8" s="10">
        <v>4.3955181280028732</v>
      </c>
      <c r="AA8" s="54">
        <v>0</v>
      </c>
      <c r="AB8" s="54">
        <v>0</v>
      </c>
      <c r="AC8" s="8">
        <v>0.11316347895867887</v>
      </c>
      <c r="AD8" s="8">
        <v>0.37815491407976654</v>
      </c>
      <c r="AE8" s="8">
        <v>0.50868160696155351</v>
      </c>
      <c r="AF8" s="54">
        <v>0</v>
      </c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10">
        <v>4.1824547415453575</v>
      </c>
      <c r="F9" s="8">
        <v>4.466438573122837E-3</v>
      </c>
      <c r="G9" s="8">
        <v>2.826185074951286E-2</v>
      </c>
      <c r="H9" s="8">
        <v>0.16952271194408686</v>
      </c>
      <c r="I9" s="8">
        <v>0.37329010180532768</v>
      </c>
      <c r="J9" s="8">
        <v>0.42132949681993137</v>
      </c>
      <c r="K9" s="8">
        <v>3.1294001080195461E-3</v>
      </c>
      <c r="L9" s="10">
        <v>4.4560439524560813</v>
      </c>
      <c r="M9" s="8">
        <v>5.9003225100859357E-4</v>
      </c>
      <c r="N9" s="8">
        <v>1.2235445466582796E-3</v>
      </c>
      <c r="O9" s="8">
        <v>8.3665594221298961E-2</v>
      </c>
      <c r="P9" s="8">
        <v>0.36882458601877099</v>
      </c>
      <c r="Q9" s="8">
        <v>0.54244320359164189</v>
      </c>
      <c r="R9" s="8">
        <v>3.2530393706217127E-3</v>
      </c>
      <c r="S9" s="10">
        <v>4.4830769776727086</v>
      </c>
      <c r="T9" s="54">
        <v>0</v>
      </c>
      <c r="U9" s="8">
        <v>6.1618155608986888E-3</v>
      </c>
      <c r="V9" s="8">
        <v>6.652292587287012E-2</v>
      </c>
      <c r="W9" s="8">
        <v>0.36399843242986551</v>
      </c>
      <c r="X9" s="8">
        <v>0.56062147033133025</v>
      </c>
      <c r="Y9" s="8">
        <v>2.6953558050355915E-3</v>
      </c>
      <c r="Z9" s="10">
        <v>4.4024771265549596</v>
      </c>
      <c r="AA9" s="54">
        <v>0</v>
      </c>
      <c r="AB9" s="8">
        <v>3.7430009765654477E-3</v>
      </c>
      <c r="AC9" s="8">
        <v>8.2259004850508355E-2</v>
      </c>
      <c r="AD9" s="8">
        <v>0.42016532406874624</v>
      </c>
      <c r="AE9" s="8">
        <v>0.49113731429914542</v>
      </c>
      <c r="AF9" s="8">
        <v>2.6953558050355915E-3</v>
      </c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10">
        <v>4.1763754396966934</v>
      </c>
      <c r="F10" s="8">
        <v>4.0450609111381082E-3</v>
      </c>
      <c r="G10" s="8">
        <v>1.1632843932838954E-2</v>
      </c>
      <c r="H10" s="8">
        <v>0.18948792169952861</v>
      </c>
      <c r="I10" s="8">
        <v>0.39356994146118018</v>
      </c>
      <c r="J10" s="8">
        <v>0.40126423199531358</v>
      </c>
      <c r="K10" s="54">
        <v>0</v>
      </c>
      <c r="L10" s="10">
        <v>4.4065780119069355</v>
      </c>
      <c r="M10" s="54">
        <v>0</v>
      </c>
      <c r="N10" s="8">
        <v>5.6180196369698147E-3</v>
      </c>
      <c r="O10" s="8">
        <v>8.9049252866649678E-2</v>
      </c>
      <c r="P10" s="8">
        <v>0.39674853690408945</v>
      </c>
      <c r="Q10" s="8">
        <v>0.50568425331443545</v>
      </c>
      <c r="R10" s="8">
        <v>2.8999372778550562E-3</v>
      </c>
      <c r="S10" s="10">
        <v>4.4352084845199728</v>
      </c>
      <c r="T10" s="54">
        <v>0</v>
      </c>
      <c r="U10" s="54">
        <v>0</v>
      </c>
      <c r="V10" s="8">
        <v>9.3106342960659838E-2</v>
      </c>
      <c r="W10" s="8">
        <v>0.37857882955870986</v>
      </c>
      <c r="X10" s="8">
        <v>0.52831482748062986</v>
      </c>
      <c r="Y10" s="54">
        <v>0</v>
      </c>
      <c r="Z10" s="10">
        <v>4.3923773387383873</v>
      </c>
      <c r="AA10" s="54">
        <v>0</v>
      </c>
      <c r="AB10" s="8">
        <v>1.6843221942703735E-3</v>
      </c>
      <c r="AC10" s="8">
        <v>8.8905871465195407E-2</v>
      </c>
      <c r="AD10" s="8">
        <v>0.42475795174841025</v>
      </c>
      <c r="AE10" s="8">
        <v>0.48465185459212323</v>
      </c>
      <c r="AF10" s="54">
        <v>0</v>
      </c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10">
        <v>4.1179122652853328</v>
      </c>
      <c r="F11" s="8">
        <v>7.8723060559630111E-3</v>
      </c>
      <c r="G11" s="8">
        <v>3.4155249587600203E-2</v>
      </c>
      <c r="H11" s="8">
        <v>0.17817466638358448</v>
      </c>
      <c r="I11" s="8">
        <v>0.38955381356630758</v>
      </c>
      <c r="J11" s="8">
        <v>0.38771630722824602</v>
      </c>
      <c r="K11" s="8">
        <v>2.5276571782986259E-3</v>
      </c>
      <c r="L11" s="10">
        <v>4.3796091160951791</v>
      </c>
      <c r="M11" s="8">
        <v>2.1414692120232705E-3</v>
      </c>
      <c r="N11" s="54">
        <v>0</v>
      </c>
      <c r="O11" s="8">
        <v>9.1473545161148792E-2</v>
      </c>
      <c r="P11" s="8">
        <v>0.42730978126337776</v>
      </c>
      <c r="Q11" s="8">
        <v>0.47654754718515141</v>
      </c>
      <c r="R11" s="8">
        <v>2.5276571782986259E-3</v>
      </c>
      <c r="S11" s="10">
        <v>4.4519980755304527</v>
      </c>
      <c r="T11" s="54">
        <v>0</v>
      </c>
      <c r="U11" s="8">
        <v>4.9293315999559854E-3</v>
      </c>
      <c r="V11" s="8">
        <v>6.4900117587883555E-2</v>
      </c>
      <c r="W11" s="8">
        <v>0.40202853349580819</v>
      </c>
      <c r="X11" s="8">
        <v>0.52561436013805318</v>
      </c>
      <c r="Y11" s="8">
        <v>2.5276571782986259E-3</v>
      </c>
      <c r="Z11" s="10">
        <v>4.3492914482197786</v>
      </c>
      <c r="AA11" s="54">
        <v>0</v>
      </c>
      <c r="AB11" s="8">
        <v>2.2459254757285683E-3</v>
      </c>
      <c r="AC11" s="8">
        <v>8.5518985365108602E-2</v>
      </c>
      <c r="AD11" s="8">
        <v>0.47128803648092882</v>
      </c>
      <c r="AE11" s="8">
        <v>0.43841939549993497</v>
      </c>
      <c r="AF11" s="8">
        <v>2.5276571782986259E-3</v>
      </c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10">
        <v>4.2355875182520277</v>
      </c>
      <c r="F12" s="8">
        <v>2.1108071901162848E-3</v>
      </c>
      <c r="G12" s="8">
        <v>2.4030088209029882E-2</v>
      </c>
      <c r="H12" s="8">
        <v>0.15293817690597655</v>
      </c>
      <c r="I12" s="8">
        <v>0.37725366416092909</v>
      </c>
      <c r="J12" s="8">
        <v>0.44268746479252635</v>
      </c>
      <c r="K12" s="8">
        <v>9.797987414204689E-4</v>
      </c>
      <c r="L12" s="27">
        <v>4.5011245597875877</v>
      </c>
      <c r="M12" s="54">
        <v>0</v>
      </c>
      <c r="N12" s="8">
        <v>2.7619931851334016E-3</v>
      </c>
      <c r="O12" s="8">
        <v>6.5131542853754457E-2</v>
      </c>
      <c r="P12" s="8">
        <v>0.35969834148232216</v>
      </c>
      <c r="Q12" s="8">
        <v>0.57114922413151026</v>
      </c>
      <c r="R12" s="8">
        <v>1.2588983472785287E-3</v>
      </c>
      <c r="S12" s="10">
        <v>4.5126213853137473</v>
      </c>
      <c r="T12" s="54">
        <v>0</v>
      </c>
      <c r="U12" s="8">
        <v>4.6536082380195286E-3</v>
      </c>
      <c r="V12" s="8">
        <v>5.4172945861299351E-2</v>
      </c>
      <c r="W12" s="8">
        <v>0.36507189824960157</v>
      </c>
      <c r="X12" s="8">
        <v>0.57610154765107846</v>
      </c>
      <c r="Y12" s="54">
        <v>0</v>
      </c>
      <c r="Z12" s="10">
        <v>4.4397977397203618</v>
      </c>
      <c r="AA12" s="54">
        <v>0</v>
      </c>
      <c r="AB12" s="8">
        <v>4.117635278078232E-3</v>
      </c>
      <c r="AC12" s="8">
        <v>6.3911176613435053E-2</v>
      </c>
      <c r="AD12" s="8">
        <v>0.42002700121853209</v>
      </c>
      <c r="AE12" s="8">
        <v>0.51194418688995358</v>
      </c>
      <c r="AF12" s="54">
        <v>0</v>
      </c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10">
        <v>4.1836571201126684</v>
      </c>
      <c r="F13" s="8">
        <v>4.1398982528001423E-3</v>
      </c>
      <c r="G13" s="8">
        <v>1.070048436633589E-2</v>
      </c>
      <c r="H13" s="8">
        <v>0.18637715461277321</v>
      </c>
      <c r="I13" s="8">
        <v>0.39492752455157448</v>
      </c>
      <c r="J13" s="8">
        <v>0.40385493821651558</v>
      </c>
      <c r="K13" s="54">
        <v>0</v>
      </c>
      <c r="L13" s="10">
        <v>4.4116821196486002</v>
      </c>
      <c r="M13" s="54">
        <v>0</v>
      </c>
      <c r="N13" s="8">
        <v>5.7497353414993199E-3</v>
      </c>
      <c r="O13" s="8">
        <v>8.4367322249136498E-2</v>
      </c>
      <c r="P13" s="8">
        <v>0.40058794533967712</v>
      </c>
      <c r="Q13" s="8">
        <v>0.50632707012530709</v>
      </c>
      <c r="R13" s="8">
        <v>2.9679269443792693E-3</v>
      </c>
      <c r="S13" s="10">
        <v>4.4408726311903699</v>
      </c>
      <c r="T13" s="54">
        <v>0</v>
      </c>
      <c r="U13" s="54">
        <v>0</v>
      </c>
      <c r="V13" s="8">
        <v>9.1794361378711248E-2</v>
      </c>
      <c r="W13" s="8">
        <v>0.37553864605220744</v>
      </c>
      <c r="X13" s="8">
        <v>0.53266699256908023</v>
      </c>
      <c r="Y13" s="54">
        <v>0</v>
      </c>
      <c r="Z13" s="10">
        <v>4.4000597222564979</v>
      </c>
      <c r="AA13" s="54">
        <v>0</v>
      </c>
      <c r="AB13" s="8">
        <v>1.7238114981192056E-3</v>
      </c>
      <c r="AC13" s="8">
        <v>8.4472986436785261E-2</v>
      </c>
      <c r="AD13" s="8">
        <v>0.42582287037557309</v>
      </c>
      <c r="AE13" s="8">
        <v>0.4879803316895216</v>
      </c>
      <c r="AF13" s="54">
        <v>0</v>
      </c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10">
        <v>4.0192834361456331</v>
      </c>
      <c r="F14" s="54">
        <v>0</v>
      </c>
      <c r="G14" s="8">
        <v>3.5573158020619867E-2</v>
      </c>
      <c r="H14" s="8">
        <v>0.23494562846561495</v>
      </c>
      <c r="I14" s="8">
        <v>0.39120403454510155</v>
      </c>
      <c r="J14" s="8">
        <v>0.32512169777084471</v>
      </c>
      <c r="K14" s="8">
        <v>1.315548119781918E-2</v>
      </c>
      <c r="L14" s="10">
        <v>4.3546600560457085</v>
      </c>
      <c r="M14" s="54">
        <v>0</v>
      </c>
      <c r="N14" s="54">
        <v>0</v>
      </c>
      <c r="O14" s="8">
        <v>0.13749057985196153</v>
      </c>
      <c r="P14" s="8">
        <v>0.36186902675147642</v>
      </c>
      <c r="Q14" s="8">
        <v>0.48748491219874324</v>
      </c>
      <c r="R14" s="8">
        <v>1.315548119781918E-2</v>
      </c>
      <c r="S14" s="10">
        <v>4.3875797103719405</v>
      </c>
      <c r="T14" s="54">
        <v>0</v>
      </c>
      <c r="U14" s="8">
        <v>2.31401796509977E-2</v>
      </c>
      <c r="V14" s="8">
        <v>9.9939411078335635E-2</v>
      </c>
      <c r="W14" s="8">
        <v>0.33506424491303055</v>
      </c>
      <c r="X14" s="8">
        <v>0.52870068315981722</v>
      </c>
      <c r="Y14" s="8">
        <v>1.315548119781918E-2</v>
      </c>
      <c r="Z14" s="10">
        <v>4.273840083632451</v>
      </c>
      <c r="AA14" s="54">
        <v>0</v>
      </c>
      <c r="AB14" s="54">
        <v>0</v>
      </c>
      <c r="AC14" s="8">
        <v>0.14714666424481515</v>
      </c>
      <c r="AD14" s="8">
        <v>0.4223136047515339</v>
      </c>
      <c r="AE14" s="8">
        <v>0.41738424980583216</v>
      </c>
      <c r="AF14" s="8">
        <v>1.315548119781918E-2</v>
      </c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10">
        <v>4.2039035663402826</v>
      </c>
      <c r="F15" s="8">
        <v>1.0929691850437679E-2</v>
      </c>
      <c r="G15" s="8">
        <v>4.1884603328153205E-2</v>
      </c>
      <c r="H15" s="8">
        <v>0.12769609450182984</v>
      </c>
      <c r="I15" s="8">
        <v>0.36746495472078877</v>
      </c>
      <c r="J15" s="8">
        <v>0.44716756494297422</v>
      </c>
      <c r="K15" s="8">
        <v>4.8570906558146531E-3</v>
      </c>
      <c r="L15" s="10">
        <v>4.5267226833444933</v>
      </c>
      <c r="M15" s="54">
        <v>0</v>
      </c>
      <c r="N15" s="54">
        <v>0</v>
      </c>
      <c r="O15" s="8">
        <v>8.7372357501136644E-2</v>
      </c>
      <c r="P15" s="8">
        <v>0.29623385082089326</v>
      </c>
      <c r="Q15" s="8">
        <v>0.61153670102215418</v>
      </c>
      <c r="R15" s="8">
        <v>4.8570906558146531E-3</v>
      </c>
      <c r="S15" s="10">
        <v>4.5179885160885762</v>
      </c>
      <c r="T15" s="54">
        <v>0</v>
      </c>
      <c r="U15" s="8">
        <v>4.934273062590408E-3</v>
      </c>
      <c r="V15" s="8">
        <v>7.93028888309186E-2</v>
      </c>
      <c r="W15" s="8">
        <v>0.30626171358731308</v>
      </c>
      <c r="X15" s="8">
        <v>0.60464403386336174</v>
      </c>
      <c r="Y15" s="8">
        <v>4.8570906558146531E-3</v>
      </c>
      <c r="Z15" s="10">
        <v>4.4358825693581281</v>
      </c>
      <c r="AA15" s="54">
        <v>0</v>
      </c>
      <c r="AB15" s="8">
        <v>1.0430433347667568E-2</v>
      </c>
      <c r="AC15" s="8">
        <v>8.4856821955867828E-2</v>
      </c>
      <c r="AD15" s="8">
        <v>0.36037251718597668</v>
      </c>
      <c r="AE15" s="8">
        <v>0.53948313685467175</v>
      </c>
      <c r="AF15" s="8">
        <v>4.8570906558146531E-3</v>
      </c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10">
        <v>4.1601619303421398</v>
      </c>
      <c r="F16" s="54">
        <v>0</v>
      </c>
      <c r="G16" s="8">
        <v>1.3275760029483592E-2</v>
      </c>
      <c r="H16" s="8">
        <v>0.24356838255762858</v>
      </c>
      <c r="I16" s="8">
        <v>0.30822139774087021</v>
      </c>
      <c r="J16" s="8">
        <v>0.42939455039501184</v>
      </c>
      <c r="K16" s="8">
        <v>5.5399092770061567E-3</v>
      </c>
      <c r="L16" s="10">
        <v>4.4117055182825942</v>
      </c>
      <c r="M16" s="54">
        <v>0</v>
      </c>
      <c r="N16" s="54">
        <v>0</v>
      </c>
      <c r="O16" s="8">
        <v>0.12746985572852332</v>
      </c>
      <c r="P16" s="8">
        <v>0.33009567220348091</v>
      </c>
      <c r="Q16" s="8">
        <v>0.53689456279099013</v>
      </c>
      <c r="R16" s="8">
        <v>5.5399092770061567E-3</v>
      </c>
      <c r="S16" s="10">
        <v>4.4220865922652184</v>
      </c>
      <c r="T16" s="54">
        <v>0</v>
      </c>
      <c r="U16" s="8">
        <v>6.7458889578558287E-3</v>
      </c>
      <c r="V16" s="8">
        <v>9.6759988021801441E-2</v>
      </c>
      <c r="W16" s="8">
        <v>0.36095417696879606</v>
      </c>
      <c r="X16" s="8">
        <v>0.53000003677454111</v>
      </c>
      <c r="Y16" s="8">
        <v>5.5399092770061567E-3</v>
      </c>
      <c r="Z16" s="10">
        <v>4.3808574450776145</v>
      </c>
      <c r="AA16" s="54">
        <v>0</v>
      </c>
      <c r="AB16" s="54">
        <v>0</v>
      </c>
      <c r="AC16" s="8">
        <v>0.13098088263046367</v>
      </c>
      <c r="AD16" s="8">
        <v>0.35375079607765225</v>
      </c>
      <c r="AE16" s="8">
        <v>0.50972841201487851</v>
      </c>
      <c r="AF16" s="8">
        <v>5.5399092770061567E-3</v>
      </c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10">
        <v>4.0940831304638934</v>
      </c>
      <c r="F17" s="8">
        <v>1.0207595292027267E-2</v>
      </c>
      <c r="G17" s="8">
        <v>1.7702806653501817E-2</v>
      </c>
      <c r="H17" s="8">
        <v>0.1995285122737224</v>
      </c>
      <c r="I17" s="8">
        <v>0.41023712252860484</v>
      </c>
      <c r="J17" s="8">
        <v>0.35936130583654963</v>
      </c>
      <c r="K17" s="8">
        <v>2.96265741559377E-3</v>
      </c>
      <c r="L17" s="10">
        <v>4.4375363425024563</v>
      </c>
      <c r="M17" s="54">
        <v>0</v>
      </c>
      <c r="N17" s="54">
        <v>0</v>
      </c>
      <c r="O17" s="8">
        <v>5.8432944552438137E-2</v>
      </c>
      <c r="P17" s="8">
        <v>0.44393138126677845</v>
      </c>
      <c r="Q17" s="8">
        <v>0.49467301676518927</v>
      </c>
      <c r="R17" s="8">
        <v>2.96265741559377E-3</v>
      </c>
      <c r="S17" s="10">
        <v>4.4345705807418545</v>
      </c>
      <c r="T17" s="54">
        <v>0</v>
      </c>
      <c r="U17" s="8">
        <v>5.2557953614954349E-3</v>
      </c>
      <c r="V17" s="8">
        <v>6.0142411637329606E-2</v>
      </c>
      <c r="W17" s="8">
        <v>0.42770203623703923</v>
      </c>
      <c r="X17" s="8">
        <v>0.50393709934854181</v>
      </c>
      <c r="Y17" s="8">
        <v>2.96265741559377E-3</v>
      </c>
      <c r="Z17" s="10">
        <v>4.321552527612214</v>
      </c>
      <c r="AA17" s="54">
        <v>0</v>
      </c>
      <c r="AB17" s="8">
        <v>3.0097360159311599E-3</v>
      </c>
      <c r="AC17" s="8">
        <v>7.9319554681369003E-2</v>
      </c>
      <c r="AD17" s="8">
        <v>0.50876914754209523</v>
      </c>
      <c r="AE17" s="8">
        <v>0.40593890434501056</v>
      </c>
      <c r="AF17" s="8">
        <v>2.96265741559377E-3</v>
      </c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10">
        <v>4.2398893166417766</v>
      </c>
      <c r="F18" s="54">
        <v>0</v>
      </c>
      <c r="G18" s="8">
        <v>2.3586029594714786E-2</v>
      </c>
      <c r="H18" s="8">
        <v>0.16311579072381074</v>
      </c>
      <c r="I18" s="8">
        <v>0.36312101312645756</v>
      </c>
      <c r="J18" s="8">
        <v>0.45017716655501516</v>
      </c>
      <c r="K18" s="54">
        <v>0</v>
      </c>
      <c r="L18" s="10">
        <v>4.4665073025808253</v>
      </c>
      <c r="M18" s="54">
        <v>0</v>
      </c>
      <c r="N18" s="8">
        <v>2.1618072099506913E-3</v>
      </c>
      <c r="O18" s="8">
        <v>7.7149729153389121E-2</v>
      </c>
      <c r="P18" s="8">
        <v>0.37270781748255033</v>
      </c>
      <c r="Q18" s="8">
        <v>0.54798064615410835</v>
      </c>
      <c r="R18" s="54">
        <v>0</v>
      </c>
      <c r="S18" s="10">
        <v>4.4985007172365385</v>
      </c>
      <c r="T18" s="54">
        <v>0</v>
      </c>
      <c r="U18" s="8">
        <v>1.0761487328765612E-3</v>
      </c>
      <c r="V18" s="8">
        <v>7.4407876994181818E-2</v>
      </c>
      <c r="W18" s="8">
        <v>0.34945508257646835</v>
      </c>
      <c r="X18" s="8">
        <v>0.57506089169647157</v>
      </c>
      <c r="Y18" s="54">
        <v>0</v>
      </c>
      <c r="Z18" s="10">
        <v>4.420032745162537</v>
      </c>
      <c r="AA18" s="54">
        <v>0</v>
      </c>
      <c r="AB18" s="54">
        <v>0</v>
      </c>
      <c r="AC18" s="8">
        <v>8.9506202660760578E-2</v>
      </c>
      <c r="AD18" s="8">
        <v>0.40095484951594701</v>
      </c>
      <c r="AE18" s="8">
        <v>0.5095389478232909</v>
      </c>
      <c r="AF18" s="54">
        <v>0</v>
      </c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10">
        <v>4.2307139876778486</v>
      </c>
      <c r="F19" s="8">
        <v>3.2072602595860163E-3</v>
      </c>
      <c r="G19" s="8">
        <v>1.8338695794068716E-2</v>
      </c>
      <c r="H19" s="8">
        <v>0.16556285408909249</v>
      </c>
      <c r="I19" s="8">
        <v>0.36706526711105458</v>
      </c>
      <c r="J19" s="8">
        <v>0.44160134494248288</v>
      </c>
      <c r="K19" s="8">
        <v>4.2245778037170913E-3</v>
      </c>
      <c r="L19" s="10">
        <v>4.475500784002949</v>
      </c>
      <c r="M19" s="8">
        <v>9.8757917510126176E-4</v>
      </c>
      <c r="N19" s="8">
        <v>4.0835162129982793E-3</v>
      </c>
      <c r="O19" s="8">
        <v>8.2269726113235464E-2</v>
      </c>
      <c r="P19" s="8">
        <v>0.34062982084448096</v>
      </c>
      <c r="Q19" s="8">
        <v>0.5660635192100717</v>
      </c>
      <c r="R19" s="8">
        <v>5.9658384441142577E-3</v>
      </c>
      <c r="S19" s="10">
        <v>4.4936499544868829</v>
      </c>
      <c r="T19" s="54">
        <v>0</v>
      </c>
      <c r="U19" s="8">
        <v>5.3923950342317948E-3</v>
      </c>
      <c r="V19" s="8">
        <v>6.8050169490980236E-2</v>
      </c>
      <c r="W19" s="8">
        <v>0.35230126501157843</v>
      </c>
      <c r="X19" s="8">
        <v>0.57075808365039482</v>
      </c>
      <c r="Y19" s="8">
        <v>3.4980868128169124E-3</v>
      </c>
      <c r="Z19" s="27">
        <v>4.4525628091294847</v>
      </c>
      <c r="AA19" s="54">
        <v>0</v>
      </c>
      <c r="AB19" s="8">
        <v>3.0504612956566649E-3</v>
      </c>
      <c r="AC19" s="8">
        <v>6.8552744691945722E-2</v>
      </c>
      <c r="AD19" s="8">
        <v>0.39926533478142828</v>
      </c>
      <c r="AE19" s="8">
        <v>0.52563337241815411</v>
      </c>
      <c r="AF19" s="8">
        <v>3.4980868128169124E-3</v>
      </c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26">
        <v>4.0752676076165191</v>
      </c>
      <c r="F20" s="8">
        <v>3.1740553410830267E-3</v>
      </c>
      <c r="G20" s="8">
        <v>3.3675219241390913E-2</v>
      </c>
      <c r="H20" s="8">
        <v>0.19952888952501527</v>
      </c>
      <c r="I20" s="8">
        <v>0.41195273424495016</v>
      </c>
      <c r="J20" s="8">
        <v>0.35166910164756154</v>
      </c>
      <c r="K20" s="54">
        <v>0</v>
      </c>
      <c r="L20" s="26">
        <v>4.355640552697392</v>
      </c>
      <c r="M20" s="54">
        <v>0</v>
      </c>
      <c r="N20" s="8">
        <v>1.2093650043425066E-3</v>
      </c>
      <c r="O20" s="8">
        <v>0.11017686784534003</v>
      </c>
      <c r="P20" s="8">
        <v>0.42037761659889866</v>
      </c>
      <c r="Q20" s="8">
        <v>0.46823615055141959</v>
      </c>
      <c r="R20" s="54">
        <v>0</v>
      </c>
      <c r="S20" s="10">
        <v>4.4091214402765377</v>
      </c>
      <c r="T20" s="54">
        <v>0</v>
      </c>
      <c r="U20" s="8">
        <v>3.0921442480807502E-3</v>
      </c>
      <c r="V20" s="8">
        <v>9.7237764974281451E-2</v>
      </c>
      <c r="W20" s="8">
        <v>0.38712659703066193</v>
      </c>
      <c r="X20" s="8">
        <v>0.5125434937469765</v>
      </c>
      <c r="Y20" s="54">
        <v>0</v>
      </c>
      <c r="Z20" s="26">
        <v>4.3307697954931896</v>
      </c>
      <c r="AA20" s="54">
        <v>0</v>
      </c>
      <c r="AB20" s="8">
        <v>5.1765153068403522E-3</v>
      </c>
      <c r="AC20" s="8">
        <v>0.10915989336520517</v>
      </c>
      <c r="AD20" s="8">
        <v>0.43538087185587793</v>
      </c>
      <c r="AE20" s="8">
        <v>0.45028271947207721</v>
      </c>
      <c r="AF20" s="54">
        <v>0</v>
      </c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10">
        <v>4.2228653759725363</v>
      </c>
      <c r="F21" s="8">
        <v>9.169755001408364E-2</v>
      </c>
      <c r="G21" s="54">
        <v>0</v>
      </c>
      <c r="H21" s="8">
        <v>9.7592402970799796E-2</v>
      </c>
      <c r="I21" s="8">
        <v>0.21515961802953026</v>
      </c>
      <c r="J21" s="8">
        <v>0.59555042898558608</v>
      </c>
      <c r="K21" s="54">
        <v>0</v>
      </c>
      <c r="L21" s="10">
        <v>4.2216212577030792</v>
      </c>
      <c r="M21" s="54">
        <v>0</v>
      </c>
      <c r="N21" s="8">
        <v>2.8571533152813758E-2</v>
      </c>
      <c r="O21" s="8">
        <v>0.23082704482776026</v>
      </c>
      <c r="P21" s="8">
        <v>0.2040729013376697</v>
      </c>
      <c r="Q21" s="8">
        <v>0.50192177928257475</v>
      </c>
      <c r="R21" s="8">
        <v>3.460674139918133E-2</v>
      </c>
      <c r="S21" s="10">
        <v>4.357560402377846</v>
      </c>
      <c r="T21" s="54">
        <v>0</v>
      </c>
      <c r="U21" s="8">
        <v>2.8571533152813758E-2</v>
      </c>
      <c r="V21" s="8">
        <v>0.1260153008570559</v>
      </c>
      <c r="W21" s="8">
        <v>0.30469439644960072</v>
      </c>
      <c r="X21" s="8">
        <v>0.54071876954052944</v>
      </c>
      <c r="Y21" s="54">
        <v>0</v>
      </c>
      <c r="Z21" s="10">
        <v>4.3248894851944728</v>
      </c>
      <c r="AA21" s="54">
        <v>0</v>
      </c>
      <c r="AB21" s="8">
        <v>2.8571533152813758E-2</v>
      </c>
      <c r="AC21" s="8">
        <v>0.1260153008570559</v>
      </c>
      <c r="AD21" s="8">
        <v>0.33736531363297295</v>
      </c>
      <c r="AE21" s="8">
        <v>0.50804785235715733</v>
      </c>
      <c r="AF21" s="54">
        <v>0</v>
      </c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10">
        <v>4.2092520894501755</v>
      </c>
      <c r="F22" s="8">
        <v>2.2640999896322909E-3</v>
      </c>
      <c r="G22" s="8">
        <v>2.0510397363755616E-2</v>
      </c>
      <c r="H22" s="8">
        <v>0.16995873878229542</v>
      </c>
      <c r="I22" s="8">
        <v>0.37869790987700247</v>
      </c>
      <c r="J22" s="8">
        <v>0.42661509471988268</v>
      </c>
      <c r="K22" s="8">
        <v>1.9537592674327728E-3</v>
      </c>
      <c r="L22" s="10">
        <v>4.4484022858076067</v>
      </c>
      <c r="M22" s="8">
        <v>4.7381777603309355E-4</v>
      </c>
      <c r="N22" s="8">
        <v>2.9826267278758151E-3</v>
      </c>
      <c r="O22" s="8">
        <v>8.5215580236414082E-2</v>
      </c>
      <c r="P22" s="8">
        <v>0.36853787144155914</v>
      </c>
      <c r="Q22" s="8">
        <v>0.53955308715849792</v>
      </c>
      <c r="R22" s="8">
        <v>3.2370166596200648E-3</v>
      </c>
      <c r="S22" s="10">
        <v>4.4753425577154422</v>
      </c>
      <c r="T22" s="54">
        <v>0</v>
      </c>
      <c r="U22" s="8">
        <v>3.8479661066972643E-3</v>
      </c>
      <c r="V22" s="8">
        <v>7.1213743439127314E-2</v>
      </c>
      <c r="W22" s="8">
        <v>0.36984387402296653</v>
      </c>
      <c r="X22" s="8">
        <v>0.55348921083349145</v>
      </c>
      <c r="Y22" s="8">
        <v>1.6052055977170195E-3</v>
      </c>
      <c r="Z22" s="10">
        <v>4.4179579155859159</v>
      </c>
      <c r="AA22" s="54">
        <v>0</v>
      </c>
      <c r="AB22" s="8">
        <v>3.3998152552793138E-3</v>
      </c>
      <c r="AC22" s="8">
        <v>7.8810119002185208E-2</v>
      </c>
      <c r="AD22" s="8">
        <v>0.4132881034318715</v>
      </c>
      <c r="AE22" s="8">
        <v>0.50289675671294787</v>
      </c>
      <c r="AF22" s="8">
        <v>1.6052055977170195E-3</v>
      </c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26">
        <v>4.0437752943907883</v>
      </c>
      <c r="F23" s="8">
        <v>1.4074528664061406E-2</v>
      </c>
      <c r="G23" s="8">
        <v>3.2815570270525146E-2</v>
      </c>
      <c r="H23" s="8">
        <v>0.20603400475972078</v>
      </c>
      <c r="I23" s="8">
        <v>0.38688109103964718</v>
      </c>
      <c r="J23" s="8">
        <v>0.35754816837467812</v>
      </c>
      <c r="K23" s="8">
        <v>2.6466368913680024E-3</v>
      </c>
      <c r="L23" s="10">
        <v>4.3966368453414049</v>
      </c>
      <c r="M23" s="54">
        <v>0</v>
      </c>
      <c r="N23" s="8">
        <v>1.3895079730867079E-3</v>
      </c>
      <c r="O23" s="8">
        <v>8.6732272138968544E-2</v>
      </c>
      <c r="P23" s="8">
        <v>0.42413320327738491</v>
      </c>
      <c r="Q23" s="8">
        <v>0.48509837971919256</v>
      </c>
      <c r="R23" s="8">
        <v>2.6466368913680024E-3</v>
      </c>
      <c r="S23" s="10">
        <v>4.4269851602524355</v>
      </c>
      <c r="T23" s="54">
        <v>0</v>
      </c>
      <c r="U23" s="8">
        <v>5.2065305717069552E-3</v>
      </c>
      <c r="V23" s="8">
        <v>9.5686087287272667E-2</v>
      </c>
      <c r="W23" s="8">
        <v>0.36450651124372235</v>
      </c>
      <c r="X23" s="8">
        <v>0.53195423400593056</v>
      </c>
      <c r="Y23" s="8">
        <v>2.6466368913680024E-3</v>
      </c>
      <c r="Z23" s="26">
        <v>4.3095745934465066</v>
      </c>
      <c r="AA23" s="54">
        <v>0</v>
      </c>
      <c r="AB23" s="8">
        <v>1.3895079730867079E-3</v>
      </c>
      <c r="AC23" s="8">
        <v>0.11142272458679683</v>
      </c>
      <c r="AD23" s="8">
        <v>0.46158412810891997</v>
      </c>
      <c r="AE23" s="8">
        <v>0.4229570024398292</v>
      </c>
      <c r="AF23" s="8">
        <v>2.6466368913680024E-3</v>
      </c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10">
        <v>4.1286832517891439</v>
      </c>
      <c r="F24" s="8">
        <v>3.0748793524728378E-3</v>
      </c>
      <c r="G24" s="8">
        <v>4.0387633482150236E-2</v>
      </c>
      <c r="H24" s="8">
        <v>0.18852009716457035</v>
      </c>
      <c r="I24" s="8">
        <v>0.35921728378515339</v>
      </c>
      <c r="J24" s="8">
        <v>0.40696741765148287</v>
      </c>
      <c r="K24" s="8">
        <v>1.8326885641702859E-3</v>
      </c>
      <c r="L24" s="10">
        <v>4.3856104834877643</v>
      </c>
      <c r="M24" s="54">
        <v>0</v>
      </c>
      <c r="N24" s="54">
        <v>0</v>
      </c>
      <c r="O24" s="8">
        <v>0.12605109338952716</v>
      </c>
      <c r="P24" s="8">
        <v>0.36116134509232206</v>
      </c>
      <c r="Q24" s="8">
        <v>0.51095487295398012</v>
      </c>
      <c r="R24" s="8">
        <v>1.8326885641702859E-3</v>
      </c>
      <c r="S24" s="26">
        <v>4.3857418162675597</v>
      </c>
      <c r="T24" s="54">
        <v>0</v>
      </c>
      <c r="U24" s="8">
        <v>1.0991821146596496E-2</v>
      </c>
      <c r="V24" s="8">
        <v>0.11471448232308373</v>
      </c>
      <c r="W24" s="8">
        <v>0.35072801169770995</v>
      </c>
      <c r="X24" s="8">
        <v>0.52173299626843894</v>
      </c>
      <c r="Y24" s="8">
        <v>1.8326885641702859E-3</v>
      </c>
      <c r="Z24" s="26">
        <v>4.3141781866980882</v>
      </c>
      <c r="AA24" s="54">
        <v>0</v>
      </c>
      <c r="AB24" s="8">
        <v>1.8828438488033643E-3</v>
      </c>
      <c r="AC24" s="8">
        <v>0.13149847063219208</v>
      </c>
      <c r="AD24" s="8">
        <v>0.41591944269682196</v>
      </c>
      <c r="AE24" s="8">
        <v>0.44886655425801186</v>
      </c>
      <c r="AF24" s="8">
        <v>1.8326885641702859E-3</v>
      </c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27">
        <v>4.3088868990695861</v>
      </c>
      <c r="F25" s="8">
        <v>4.3402386870495802E-3</v>
      </c>
      <c r="G25" s="8">
        <v>8.8875780904807567E-3</v>
      </c>
      <c r="H25" s="8">
        <v>0.13676867259482187</v>
      </c>
      <c r="I25" s="8">
        <v>0.36944009135029815</v>
      </c>
      <c r="J25" s="8">
        <v>0.47461363281649921</v>
      </c>
      <c r="K25" s="8">
        <v>5.9497864608502697E-3</v>
      </c>
      <c r="L25" s="27">
        <v>4.5518011297435095</v>
      </c>
      <c r="M25" s="54">
        <v>0</v>
      </c>
      <c r="N25" s="8">
        <v>2.2196378769022487E-3</v>
      </c>
      <c r="O25" s="13">
        <v>3.577082929151925E-2</v>
      </c>
      <c r="P25" s="8">
        <v>0.36662232265253913</v>
      </c>
      <c r="Q25" s="8">
        <v>0.5878548944722255</v>
      </c>
      <c r="R25" s="8">
        <v>7.532315706814386E-3</v>
      </c>
      <c r="S25" s="27">
        <v>4.5965911761098681</v>
      </c>
      <c r="T25" s="54">
        <v>0</v>
      </c>
      <c r="U25" s="54">
        <v>0</v>
      </c>
      <c r="V25" s="13">
        <v>3.3687436147711088E-2</v>
      </c>
      <c r="W25" s="8">
        <v>0.33363375523614131</v>
      </c>
      <c r="X25" s="14">
        <v>0.62672902215529736</v>
      </c>
      <c r="Y25" s="8">
        <v>5.9497864608502697E-3</v>
      </c>
      <c r="Z25" s="27">
        <v>4.5028000088191718</v>
      </c>
      <c r="AA25" s="54">
        <v>0</v>
      </c>
      <c r="AB25" s="54">
        <v>0</v>
      </c>
      <c r="AC25" s="13">
        <v>3.4645025204957054E-2</v>
      </c>
      <c r="AD25" s="8">
        <v>0.42495170699504764</v>
      </c>
      <c r="AE25" s="8">
        <v>0.53445348133914516</v>
      </c>
      <c r="AF25" s="8">
        <v>5.9497864608502697E-3</v>
      </c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10">
        <v>4.1781653673807728</v>
      </c>
      <c r="F26" s="8">
        <v>5.7411473789197283E-3</v>
      </c>
      <c r="G26" s="8">
        <v>1.3975592481259127E-2</v>
      </c>
      <c r="H26" s="8">
        <v>0.17867811122148225</v>
      </c>
      <c r="I26" s="8">
        <v>0.39883527226220133</v>
      </c>
      <c r="J26" s="8">
        <v>0.4018551294250422</v>
      </c>
      <c r="K26" s="8">
        <v>9.1474723109472771E-4</v>
      </c>
      <c r="L26" s="10">
        <v>4.4613070168882691</v>
      </c>
      <c r="M26" s="54">
        <v>0</v>
      </c>
      <c r="N26" s="8">
        <v>6.9497216439972113E-3</v>
      </c>
      <c r="O26" s="8">
        <v>7.3762656050099434E-2</v>
      </c>
      <c r="P26" s="8">
        <v>0.36864466725618861</v>
      </c>
      <c r="Q26" s="8">
        <v>0.5475357327991508</v>
      </c>
      <c r="R26" s="8">
        <v>3.1072222505632002E-3</v>
      </c>
      <c r="S26" s="10">
        <v>4.4755885368071437</v>
      </c>
      <c r="T26" s="54">
        <v>0</v>
      </c>
      <c r="U26" s="8">
        <v>4.1149102612403569E-3</v>
      </c>
      <c r="V26" s="8">
        <v>6.2051670011390142E-2</v>
      </c>
      <c r="W26" s="8">
        <v>0.38796339238635413</v>
      </c>
      <c r="X26" s="8">
        <v>0.54587002734101475</v>
      </c>
      <c r="Y26" s="54">
        <v>0</v>
      </c>
      <c r="Z26" s="10">
        <v>4.428477081788774</v>
      </c>
      <c r="AA26" s="54">
        <v>0</v>
      </c>
      <c r="AB26" s="8">
        <v>5.648970310472584E-3</v>
      </c>
      <c r="AC26" s="8">
        <v>7.0767320403653536E-2</v>
      </c>
      <c r="AD26" s="8">
        <v>0.41304136647250461</v>
      </c>
      <c r="AE26" s="8">
        <v>0.51054234281336841</v>
      </c>
      <c r="AF26" s="54">
        <v>0</v>
      </c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10">
        <v>4.1040738348667798</v>
      </c>
      <c r="F27" s="8">
        <v>3.5645432485107379E-3</v>
      </c>
      <c r="G27" s="8">
        <v>3.1617968740294974E-2</v>
      </c>
      <c r="H27" s="8">
        <v>0.2009244353210238</v>
      </c>
      <c r="I27" s="8">
        <v>0.38496521527624233</v>
      </c>
      <c r="J27" s="8">
        <v>0.37892783741392899</v>
      </c>
      <c r="K27" s="54">
        <v>0</v>
      </c>
      <c r="L27" s="26">
        <v>4.3487034753508933</v>
      </c>
      <c r="M27" s="8">
        <v>1.6626943314351729E-3</v>
      </c>
      <c r="N27" s="54">
        <v>0</v>
      </c>
      <c r="O27" s="8">
        <v>0.11316659356795286</v>
      </c>
      <c r="P27" s="8">
        <v>0.41831256018746077</v>
      </c>
      <c r="Q27" s="8">
        <v>0.46685815191315166</v>
      </c>
      <c r="R27" s="54">
        <v>0</v>
      </c>
      <c r="S27" s="26">
        <v>4.4018862545484296</v>
      </c>
      <c r="T27" s="54">
        <v>0</v>
      </c>
      <c r="U27" s="8">
        <v>1.7437969858980886E-3</v>
      </c>
      <c r="V27" s="8">
        <v>9.8834774224161634E-2</v>
      </c>
      <c r="W27" s="8">
        <v>0.39521280604554782</v>
      </c>
      <c r="X27" s="8">
        <v>0.50420862274439315</v>
      </c>
      <c r="Y27" s="54">
        <v>0</v>
      </c>
      <c r="Z27" s="10">
        <v>4.3353386628064392</v>
      </c>
      <c r="AA27" s="54">
        <v>0</v>
      </c>
      <c r="AB27" s="8">
        <v>3.6743047614891831E-3</v>
      </c>
      <c r="AC27" s="8">
        <v>0.10910626373783745</v>
      </c>
      <c r="AD27" s="8">
        <v>0.4354258954334137</v>
      </c>
      <c r="AE27" s="8">
        <v>0.45179353606725992</v>
      </c>
      <c r="AF27" s="54">
        <v>0</v>
      </c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26">
        <v>4.0687098396769139</v>
      </c>
      <c r="F28" s="54">
        <v>0</v>
      </c>
      <c r="G28" s="8">
        <v>3.6505906618252613E-2</v>
      </c>
      <c r="H28" s="8">
        <v>0.22324244362565548</v>
      </c>
      <c r="I28" s="8">
        <v>0.37144144362791742</v>
      </c>
      <c r="J28" s="8">
        <v>0.36468033366418717</v>
      </c>
      <c r="K28" s="8">
        <v>4.1298724639887187E-3</v>
      </c>
      <c r="L28" s="10">
        <v>4.4193725466681508</v>
      </c>
      <c r="M28" s="54">
        <v>0</v>
      </c>
      <c r="N28" s="8">
        <v>3.1408385643189392E-3</v>
      </c>
      <c r="O28" s="8">
        <v>8.702762630292217E-2</v>
      </c>
      <c r="P28" s="8">
        <v>0.39475176770169651</v>
      </c>
      <c r="Q28" s="8">
        <v>0.51094989496707499</v>
      </c>
      <c r="R28" s="8">
        <v>4.1298724639887187E-3</v>
      </c>
      <c r="S28" s="10">
        <v>4.4266454983897345</v>
      </c>
      <c r="T28" s="54">
        <v>0</v>
      </c>
      <c r="U28" s="8">
        <v>5.6272014606860111E-3</v>
      </c>
      <c r="V28" s="8">
        <v>8.3328161220043051E-2</v>
      </c>
      <c r="W28" s="8">
        <v>0.38744869381981772</v>
      </c>
      <c r="X28" s="8">
        <v>0.51946607103546594</v>
      </c>
      <c r="Y28" s="8">
        <v>4.1298724639887187E-3</v>
      </c>
      <c r="Z28" s="10">
        <v>4.3734877483169594</v>
      </c>
      <c r="AA28" s="54">
        <v>0</v>
      </c>
      <c r="AB28" s="8">
        <v>6.0616046455847679E-3</v>
      </c>
      <c r="AC28" s="8">
        <v>8.6178301362653767E-2</v>
      </c>
      <c r="AD28" s="8">
        <v>0.43338341932440289</v>
      </c>
      <c r="AE28" s="8">
        <v>0.47024680220337134</v>
      </c>
      <c r="AF28" s="8">
        <v>4.1298724639887187E-3</v>
      </c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10">
        <v>4.1630845064134796</v>
      </c>
      <c r="F29" s="8">
        <v>2.1979854246924977E-3</v>
      </c>
      <c r="G29" s="8">
        <v>2.1515220534935972E-2</v>
      </c>
      <c r="H29" s="8">
        <v>0.18090308458990351</v>
      </c>
      <c r="I29" s="8">
        <v>0.40071421118984046</v>
      </c>
      <c r="J29" s="8">
        <v>0.39340591798113517</v>
      </c>
      <c r="K29" s="8">
        <v>1.2635802794893434E-3</v>
      </c>
      <c r="L29" s="10">
        <v>4.4334749522867094</v>
      </c>
      <c r="M29" s="54">
        <v>0</v>
      </c>
      <c r="N29" s="8">
        <v>4.7600471438661151E-3</v>
      </c>
      <c r="O29" s="8">
        <v>6.7187717184061468E-2</v>
      </c>
      <c r="P29" s="8">
        <v>0.4169497093231706</v>
      </c>
      <c r="Q29" s="8">
        <v>0.50947901015291308</v>
      </c>
      <c r="R29" s="8">
        <v>1.6235161959860466E-3</v>
      </c>
      <c r="S29" s="10">
        <v>4.4324962531790852</v>
      </c>
      <c r="T29" s="54">
        <v>0</v>
      </c>
      <c r="U29" s="8">
        <v>7.8745209602737887E-3</v>
      </c>
      <c r="V29" s="8">
        <v>7.0275273635984473E-2</v>
      </c>
      <c r="W29" s="8">
        <v>0.40332963666812782</v>
      </c>
      <c r="X29" s="8">
        <v>0.51852056873561159</v>
      </c>
      <c r="Y29" s="54">
        <v>0</v>
      </c>
      <c r="Z29" s="10">
        <v>4.3702129798492404</v>
      </c>
      <c r="AA29" s="54">
        <v>0</v>
      </c>
      <c r="AB29" s="8">
        <v>3.4680379538352228E-3</v>
      </c>
      <c r="AC29" s="8">
        <v>7.606943654047188E-2</v>
      </c>
      <c r="AD29" s="8">
        <v>0.46724403320830787</v>
      </c>
      <c r="AE29" s="8">
        <v>0.45321849229738204</v>
      </c>
      <c r="AF29" s="54">
        <v>0</v>
      </c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10">
        <v>4.146982532214726</v>
      </c>
      <c r="F30" s="8">
        <v>1.0507764393816253E-2</v>
      </c>
      <c r="G30" s="8">
        <v>2.5657479956342901E-2</v>
      </c>
      <c r="H30" s="8">
        <v>0.17531221207276654</v>
      </c>
      <c r="I30" s="8">
        <v>0.38014182619226822</v>
      </c>
      <c r="J30" s="8">
        <v>0.40457338620363936</v>
      </c>
      <c r="K30" s="8">
        <v>3.8073311811661422E-3</v>
      </c>
      <c r="L30" s="10">
        <v>4.4068184189025441</v>
      </c>
      <c r="M30" s="8">
        <v>1.0748849838307798E-3</v>
      </c>
      <c r="N30" s="8">
        <v>3.6148755530634293E-3</v>
      </c>
      <c r="O30" s="8">
        <v>8.6398861819906636E-2</v>
      </c>
      <c r="P30" s="8">
        <v>0.40298125213332381</v>
      </c>
      <c r="Q30" s="8">
        <v>0.50212279432870821</v>
      </c>
      <c r="R30" s="8">
        <v>3.8073311811661422E-3</v>
      </c>
      <c r="S30" s="10">
        <v>4.4465042643249246</v>
      </c>
      <c r="T30" s="54">
        <v>0</v>
      </c>
      <c r="U30" s="8">
        <v>2.247746068308294E-3</v>
      </c>
      <c r="V30" s="8">
        <v>7.8403480300112086E-2</v>
      </c>
      <c r="W30" s="8">
        <v>0.38783819529685126</v>
      </c>
      <c r="X30" s="8">
        <v>0.52770324715356154</v>
      </c>
      <c r="Y30" s="8">
        <v>3.8073311811661422E-3</v>
      </c>
      <c r="Z30" s="10">
        <v>4.3811355798656573</v>
      </c>
      <c r="AA30" s="54">
        <v>0</v>
      </c>
      <c r="AB30" s="8">
        <v>4.5897929804580772E-3</v>
      </c>
      <c r="AC30" s="8">
        <v>8.6690245426504747E-2</v>
      </c>
      <c r="AD30" s="8">
        <v>0.42935832853626438</v>
      </c>
      <c r="AE30" s="8">
        <v>0.47555430187560555</v>
      </c>
      <c r="AF30" s="8">
        <v>3.8073311811661422E-3</v>
      </c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10">
        <v>4.2667288895207856</v>
      </c>
      <c r="F31" s="54">
        <v>0</v>
      </c>
      <c r="G31" s="8">
        <v>1.5658615520739015E-2</v>
      </c>
      <c r="H31" s="8">
        <v>0.15927195433950073</v>
      </c>
      <c r="I31" s="8">
        <v>0.36775135523799563</v>
      </c>
      <c r="J31" s="8">
        <v>0.45731807490176357</v>
      </c>
      <c r="K31" s="54">
        <v>0</v>
      </c>
      <c r="L31" s="10">
        <v>4.4879634596735967</v>
      </c>
      <c r="M31" s="54">
        <v>0</v>
      </c>
      <c r="N31" s="54">
        <v>0</v>
      </c>
      <c r="O31" s="8">
        <v>9.7309085641280463E-2</v>
      </c>
      <c r="P31" s="8">
        <v>0.31581004902675364</v>
      </c>
      <c r="Q31" s="8">
        <v>0.58373983946677555</v>
      </c>
      <c r="R31" s="8">
        <v>3.1410258651898369E-3</v>
      </c>
      <c r="S31" s="10">
        <v>4.5284024057960952</v>
      </c>
      <c r="T31" s="54">
        <v>0</v>
      </c>
      <c r="U31" s="8">
        <v>2.9786147579807069E-3</v>
      </c>
      <c r="V31" s="8">
        <v>7.3428327639578739E-2</v>
      </c>
      <c r="W31" s="8">
        <v>0.31580509465080475</v>
      </c>
      <c r="X31" s="8">
        <v>0.60778796295163517</v>
      </c>
      <c r="Y31" s="54">
        <v>0</v>
      </c>
      <c r="Z31" s="10">
        <v>4.4490278027600123</v>
      </c>
      <c r="AA31" s="54">
        <v>0</v>
      </c>
      <c r="AB31" s="54">
        <v>0</v>
      </c>
      <c r="AC31" s="8">
        <v>8.7581925799705487E-2</v>
      </c>
      <c r="AD31" s="8">
        <v>0.37580834564057342</v>
      </c>
      <c r="AE31" s="8">
        <v>0.53660972855972022</v>
      </c>
      <c r="AF31" s="54">
        <v>0</v>
      </c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10">
        <v>4.1866377651832272</v>
      </c>
      <c r="F32" s="8">
        <v>4.3608655434790354E-3</v>
      </c>
      <c r="G32" s="8">
        <v>2.0011684907475534E-2</v>
      </c>
      <c r="H32" s="8">
        <v>0.17664019837862266</v>
      </c>
      <c r="I32" s="8">
        <v>0.38141487647020916</v>
      </c>
      <c r="J32" s="8">
        <v>0.41611122413026658</v>
      </c>
      <c r="K32" s="8">
        <v>1.4611505699491151E-3</v>
      </c>
      <c r="L32" s="10">
        <v>4.4348234355410554</v>
      </c>
      <c r="M32" s="8">
        <v>4.9858892574375726E-4</v>
      </c>
      <c r="N32" s="8">
        <v>3.4475277038297199E-3</v>
      </c>
      <c r="O32" s="8">
        <v>8.2468187213751709E-2</v>
      </c>
      <c r="P32" s="8">
        <v>0.38631425926125762</v>
      </c>
      <c r="Q32" s="8">
        <v>0.52445994035495758</v>
      </c>
      <c r="R32" s="8">
        <v>2.8114965404614375E-3</v>
      </c>
      <c r="S32" s="10">
        <v>4.4650923033455889</v>
      </c>
      <c r="T32" s="54">
        <v>0</v>
      </c>
      <c r="U32" s="8">
        <v>2.8896977331757589E-3</v>
      </c>
      <c r="V32" s="8">
        <v>7.4776792018361779E-2</v>
      </c>
      <c r="W32" s="8">
        <v>0.37609963005024044</v>
      </c>
      <c r="X32" s="8">
        <v>0.54513950565175384</v>
      </c>
      <c r="Y32" s="8">
        <v>1.0943745464689748E-3</v>
      </c>
      <c r="Z32" s="10">
        <v>4.4035136203257101</v>
      </c>
      <c r="AA32" s="54">
        <v>0</v>
      </c>
      <c r="AB32" s="8">
        <v>2.2804453004536943E-3</v>
      </c>
      <c r="AC32" s="8">
        <v>7.9734312834732701E-2</v>
      </c>
      <c r="AD32" s="8">
        <v>0.42952363859223758</v>
      </c>
      <c r="AE32" s="8">
        <v>0.48736722872610871</v>
      </c>
      <c r="AF32" s="8">
        <v>1.0943745464689748E-3</v>
      </c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10">
        <v>4.1576291549899658</v>
      </c>
      <c r="F33" s="8">
        <v>4.1916819323203043E-3</v>
      </c>
      <c r="G33" s="8">
        <v>3.2289057544546015E-2</v>
      </c>
      <c r="H33" s="8">
        <v>0.17483859621387482</v>
      </c>
      <c r="I33" s="8">
        <v>0.37543048042180227</v>
      </c>
      <c r="J33" s="8">
        <v>0.4089417824048367</v>
      </c>
      <c r="K33" s="8">
        <v>4.3084014826205285E-3</v>
      </c>
      <c r="L33" s="10">
        <v>4.4559378011516388</v>
      </c>
      <c r="M33" s="54">
        <v>0</v>
      </c>
      <c r="N33" s="54">
        <v>0</v>
      </c>
      <c r="O33" s="8">
        <v>9.6447214119600097E-2</v>
      </c>
      <c r="P33" s="8">
        <v>0.34882373222500795</v>
      </c>
      <c r="Q33" s="8">
        <v>0.55042065217277181</v>
      </c>
      <c r="R33" s="8">
        <v>4.3084014826205285E-3</v>
      </c>
      <c r="S33" s="10">
        <v>4.4735682126953344</v>
      </c>
      <c r="T33" s="54">
        <v>0</v>
      </c>
      <c r="U33" s="8">
        <v>8.4371104512797647E-3</v>
      </c>
      <c r="V33" s="8">
        <v>7.8053984497859122E-2</v>
      </c>
      <c r="W33" s="8">
        <v>0.34274440746218238</v>
      </c>
      <c r="X33" s="8">
        <v>0.56645609610605874</v>
      </c>
      <c r="Y33" s="8">
        <v>4.3084014826205285E-3</v>
      </c>
      <c r="Z33" s="10">
        <v>4.3828234024019022</v>
      </c>
      <c r="AA33" s="54">
        <v>0</v>
      </c>
      <c r="AB33" s="8">
        <v>5.8479763471351006E-3</v>
      </c>
      <c r="AC33" s="8">
        <v>0.10184950566989512</v>
      </c>
      <c r="AD33" s="8">
        <v>0.39327461264877456</v>
      </c>
      <c r="AE33" s="8">
        <v>0.49471950385157532</v>
      </c>
      <c r="AF33" s="8">
        <v>4.3084014826205285E-3</v>
      </c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10">
        <v>4.1378592958889513</v>
      </c>
      <c r="F34" s="8">
        <v>6.1957588510776311E-3</v>
      </c>
      <c r="G34" s="8">
        <v>1.4168872894214953E-2</v>
      </c>
      <c r="H34" s="8">
        <v>0.20860028344916301</v>
      </c>
      <c r="I34" s="8">
        <v>0.37765048312577121</v>
      </c>
      <c r="J34" s="8">
        <v>0.39338460167977246</v>
      </c>
      <c r="K34" s="54">
        <v>0</v>
      </c>
      <c r="L34" s="10">
        <v>4.3892342944938951</v>
      </c>
      <c r="M34" s="8">
        <v>1.7468569715108156E-3</v>
      </c>
      <c r="N34" s="8">
        <v>3.2687041516707414E-3</v>
      </c>
      <c r="O34" s="8">
        <v>0.10367462126001413</v>
      </c>
      <c r="P34" s="8">
        <v>0.38395691423501704</v>
      </c>
      <c r="Q34" s="8">
        <v>0.50298787701248615</v>
      </c>
      <c r="R34" s="8">
        <v>4.3650263693004098E-3</v>
      </c>
      <c r="S34" s="26">
        <v>4.4026242266326046</v>
      </c>
      <c r="T34" s="54">
        <v>0</v>
      </c>
      <c r="U34" s="8">
        <v>2.4422444412864007E-3</v>
      </c>
      <c r="V34" s="8">
        <v>9.3854424889819515E-2</v>
      </c>
      <c r="W34" s="8">
        <v>0.40234019026389872</v>
      </c>
      <c r="X34" s="8">
        <v>0.50136314040499452</v>
      </c>
      <c r="Y34" s="54">
        <v>0</v>
      </c>
      <c r="Z34" s="10">
        <v>4.3466729857092501</v>
      </c>
      <c r="AA34" s="54">
        <v>0</v>
      </c>
      <c r="AB34" s="8">
        <v>5.2122479672955749E-3</v>
      </c>
      <c r="AC34" s="8">
        <v>9.7056072403370705E-2</v>
      </c>
      <c r="AD34" s="8">
        <v>0.44357812558211629</v>
      </c>
      <c r="AE34" s="8">
        <v>0.45415355404721663</v>
      </c>
      <c r="AF34" s="54">
        <v>0</v>
      </c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10">
        <v>4.1720640821749964</v>
      </c>
      <c r="F35" s="8">
        <v>1.9681114903960079E-3</v>
      </c>
      <c r="G35" s="8">
        <v>2.0631486979054439E-2</v>
      </c>
      <c r="H35" s="8">
        <v>0.18055744428810275</v>
      </c>
      <c r="I35" s="8">
        <v>0.39366476565325714</v>
      </c>
      <c r="J35" s="8">
        <v>0.39908444879602828</v>
      </c>
      <c r="K35" s="8">
        <v>4.0937427931613847E-3</v>
      </c>
      <c r="L35" s="10">
        <v>4.4322621071300778</v>
      </c>
      <c r="M35" s="54">
        <v>0</v>
      </c>
      <c r="N35" s="8">
        <v>1.5089267323180756E-3</v>
      </c>
      <c r="O35" s="8">
        <v>8.3012566010318173E-2</v>
      </c>
      <c r="P35" s="8">
        <v>0.3948618077449913</v>
      </c>
      <c r="Q35" s="8">
        <v>0.51652295671921111</v>
      </c>
      <c r="R35" s="8">
        <v>4.0937427931613847E-3</v>
      </c>
      <c r="S35" s="10">
        <v>4.4262971807873566</v>
      </c>
      <c r="T35" s="54">
        <v>0</v>
      </c>
      <c r="U35" s="8">
        <v>4.753564904016197E-3</v>
      </c>
      <c r="V35" s="8">
        <v>8.7178160469776056E-2</v>
      </c>
      <c r="W35" s="8">
        <v>0.3827372117794684</v>
      </c>
      <c r="X35" s="8">
        <v>0.52123732005357815</v>
      </c>
      <c r="Y35" s="8">
        <v>4.0937427931613847E-3</v>
      </c>
      <c r="Z35" s="10">
        <v>4.4039605540167761</v>
      </c>
      <c r="AA35" s="54">
        <v>0</v>
      </c>
      <c r="AB35" s="8">
        <v>1.4557378522771268E-3</v>
      </c>
      <c r="AC35" s="8">
        <v>8.5547828086112887E-2</v>
      </c>
      <c r="AD35" s="8">
        <v>0.41813654406773199</v>
      </c>
      <c r="AE35" s="8">
        <v>0.49076614720071687</v>
      </c>
      <c r="AF35" s="8">
        <v>4.0937427931613847E-3</v>
      </c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10">
        <v>4.1841844675547</v>
      </c>
      <c r="F36" s="8">
        <v>1.8844056240781705E-3</v>
      </c>
      <c r="G36" s="8">
        <v>2.38019421082078E-2</v>
      </c>
      <c r="H36" s="8">
        <v>0.17151093874166656</v>
      </c>
      <c r="I36" s="8">
        <v>0.39132214388662656</v>
      </c>
      <c r="J36" s="8">
        <v>0.40838175360336321</v>
      </c>
      <c r="K36" s="8">
        <v>3.0988160360558249E-3</v>
      </c>
      <c r="L36" s="10">
        <v>4.4416407669310782</v>
      </c>
      <c r="M36" s="54">
        <v>0</v>
      </c>
      <c r="N36" s="8">
        <v>5.4626069920109942E-3</v>
      </c>
      <c r="O36" s="8">
        <v>7.7810851781922347E-2</v>
      </c>
      <c r="P36" s="8">
        <v>0.38444537574429299</v>
      </c>
      <c r="Q36" s="8">
        <v>0.52887057840456242</v>
      </c>
      <c r="R36" s="8">
        <v>3.4105870772095058E-3</v>
      </c>
      <c r="S36" s="10">
        <v>4.4856920318900224</v>
      </c>
      <c r="T36" s="54">
        <v>0</v>
      </c>
      <c r="U36" s="8">
        <v>3.961247778838166E-3</v>
      </c>
      <c r="V36" s="8">
        <v>8.2644423261301239E-2</v>
      </c>
      <c r="W36" s="8">
        <v>0.33610453951182118</v>
      </c>
      <c r="X36" s="8">
        <v>0.5752854675184661</v>
      </c>
      <c r="Y36" s="8">
        <v>2.0043219295715667E-3</v>
      </c>
      <c r="Z36" s="10">
        <v>4.392943026347587</v>
      </c>
      <c r="AA36" s="54">
        <v>0</v>
      </c>
      <c r="AB36" s="8">
        <v>3.5963016095288524E-3</v>
      </c>
      <c r="AC36" s="8">
        <v>8.5940203825074585E-2</v>
      </c>
      <c r="AD36" s="8">
        <v>0.42317092356889641</v>
      </c>
      <c r="AE36" s="8">
        <v>0.48528824906692697</v>
      </c>
      <c r="AF36" s="8">
        <v>2.0043219295715667E-3</v>
      </c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10">
        <v>4.2123592710746589</v>
      </c>
      <c r="F37" s="8">
        <v>6.4675376966497654E-3</v>
      </c>
      <c r="G37" s="8">
        <v>2.892584506562515E-2</v>
      </c>
      <c r="H37" s="8">
        <v>0.15476577392998581</v>
      </c>
      <c r="I37" s="8">
        <v>0.36431858306416892</v>
      </c>
      <c r="J37" s="8">
        <v>0.4440712027045734</v>
      </c>
      <c r="K37" s="8">
        <v>1.4510575389973051E-3</v>
      </c>
      <c r="L37" s="10">
        <v>4.4770140093040238</v>
      </c>
      <c r="M37" s="54">
        <v>0</v>
      </c>
      <c r="N37" s="8">
        <v>7.6181814982642496E-4</v>
      </c>
      <c r="O37" s="8">
        <v>8.0524870345027325E-2</v>
      </c>
      <c r="P37" s="8">
        <v>0.35889191279185595</v>
      </c>
      <c r="Q37" s="8">
        <v>0.55837034117429307</v>
      </c>
      <c r="R37" s="8">
        <v>1.4510575389973051E-3</v>
      </c>
      <c r="S37" s="27">
        <v>4.5215414209093634</v>
      </c>
      <c r="T37" s="54">
        <v>0</v>
      </c>
      <c r="U37" s="8">
        <v>4.933533065664319E-3</v>
      </c>
      <c r="V37" s="8">
        <v>4.9469463171237293E-2</v>
      </c>
      <c r="W37" s="8">
        <v>0.36402478262287974</v>
      </c>
      <c r="X37" s="8">
        <v>0.58012116360122157</v>
      </c>
      <c r="Y37" s="8">
        <v>1.4510575389973051E-3</v>
      </c>
      <c r="Z37" s="10">
        <v>4.4380590649143778</v>
      </c>
      <c r="AA37" s="54">
        <v>0</v>
      </c>
      <c r="AB37" s="8">
        <v>2.0511413703810689E-3</v>
      </c>
      <c r="AC37" s="8">
        <v>7.3829416015793223E-2</v>
      </c>
      <c r="AD37" s="8">
        <v>0.40731327031256831</v>
      </c>
      <c r="AE37" s="8">
        <v>0.51535511476226015</v>
      </c>
      <c r="AF37" s="8">
        <v>1.4510575389973051E-3</v>
      </c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10">
        <v>4.1518968558053109</v>
      </c>
      <c r="F38" s="54">
        <v>0</v>
      </c>
      <c r="G38" s="8">
        <v>4.1934946797323753E-3</v>
      </c>
      <c r="H38" s="8">
        <v>0.22955642079706867</v>
      </c>
      <c r="I38" s="8">
        <v>0.37640981856135608</v>
      </c>
      <c r="J38" s="8">
        <v>0.38984026596184373</v>
      </c>
      <c r="K38" s="54">
        <v>0</v>
      </c>
      <c r="L38" s="10">
        <v>4.3915161536387419</v>
      </c>
      <c r="M38" s="54">
        <v>0</v>
      </c>
      <c r="N38" s="8">
        <v>5.686496548050474E-3</v>
      </c>
      <c r="O38" s="8">
        <v>9.1822928853002625E-2</v>
      </c>
      <c r="P38" s="8">
        <v>0.40777849901110136</v>
      </c>
      <c r="Q38" s="8">
        <v>0.49471207558784625</v>
      </c>
      <c r="R38" s="54">
        <v>0</v>
      </c>
      <c r="S38" s="10">
        <v>4.420682169570374</v>
      </c>
      <c r="T38" s="54">
        <v>0</v>
      </c>
      <c r="U38" s="8">
        <v>3.2202062549220398E-3</v>
      </c>
      <c r="V38" s="8">
        <v>8.3537903641834749E-2</v>
      </c>
      <c r="W38" s="8">
        <v>0.40258140438118933</v>
      </c>
      <c r="X38" s="8">
        <v>0.51066048572205447</v>
      </c>
      <c r="Y38" s="54">
        <v>0</v>
      </c>
      <c r="Z38" s="10">
        <v>4.3855829754101343</v>
      </c>
      <c r="AA38" s="54">
        <v>0</v>
      </c>
      <c r="AB38" s="54">
        <v>0</v>
      </c>
      <c r="AC38" s="8">
        <v>9.7663398627015882E-2</v>
      </c>
      <c r="AD38" s="8">
        <v>0.41909022733583684</v>
      </c>
      <c r="AE38" s="8">
        <v>0.48324637403714804</v>
      </c>
      <c r="AF38" s="54">
        <v>0</v>
      </c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10">
        <v>4.098805584349825</v>
      </c>
      <c r="F39" s="8">
        <v>1.5322781116795853E-2</v>
      </c>
      <c r="G39" s="8">
        <v>1.960197374811673E-2</v>
      </c>
      <c r="H39" s="8">
        <v>0.22901490402800331</v>
      </c>
      <c r="I39" s="8">
        <v>0.32306756188263563</v>
      </c>
      <c r="J39" s="8">
        <v>0.41299277922444888</v>
      </c>
      <c r="K39" s="54">
        <v>0</v>
      </c>
      <c r="L39" s="10">
        <v>4.3879770108993394</v>
      </c>
      <c r="M39" s="54">
        <v>0</v>
      </c>
      <c r="N39" s="8">
        <v>3.3712066319896167E-3</v>
      </c>
      <c r="O39" s="8">
        <v>0.12578203910150859</v>
      </c>
      <c r="P39" s="8">
        <v>0.34373839152514185</v>
      </c>
      <c r="Q39" s="8">
        <v>0.51631318087042621</v>
      </c>
      <c r="R39" s="8">
        <v>1.0795181870934029E-2</v>
      </c>
      <c r="S39" s="26">
        <v>4.3499044870706385</v>
      </c>
      <c r="T39" s="54">
        <v>0</v>
      </c>
      <c r="U39" s="8">
        <v>3.3712066319896167E-3</v>
      </c>
      <c r="V39" s="8">
        <v>0.11302882115166354</v>
      </c>
      <c r="W39" s="8">
        <v>0.41392425073006733</v>
      </c>
      <c r="X39" s="8">
        <v>0.46967572148628006</v>
      </c>
      <c r="Y39" s="54">
        <v>0</v>
      </c>
      <c r="Z39" s="10">
        <v>4.2988772652118259</v>
      </c>
      <c r="AA39" s="54">
        <v>0</v>
      </c>
      <c r="AB39" s="8">
        <v>1.2890452428671116E-2</v>
      </c>
      <c r="AC39" s="8">
        <v>0.11176250219515438</v>
      </c>
      <c r="AD39" s="8">
        <v>0.43892637311185134</v>
      </c>
      <c r="AE39" s="8">
        <v>0.43642067226432357</v>
      </c>
      <c r="AF39" s="54">
        <v>0</v>
      </c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10">
        <v>4.1871069905715999</v>
      </c>
      <c r="F40" s="54">
        <v>0</v>
      </c>
      <c r="G40" s="8">
        <v>1.8119100586675072E-2</v>
      </c>
      <c r="H40" s="8">
        <v>0.14634884391265549</v>
      </c>
      <c r="I40" s="8">
        <v>0.46583801984306478</v>
      </c>
      <c r="J40" s="8">
        <v>0.36969403565760517</v>
      </c>
      <c r="K40" s="54">
        <v>0</v>
      </c>
      <c r="L40" s="10">
        <v>4.3897080293952424</v>
      </c>
      <c r="M40" s="8">
        <v>6.5428400312241945E-3</v>
      </c>
      <c r="N40" s="54">
        <v>0</v>
      </c>
      <c r="O40" s="8">
        <v>8.9206426927044807E-2</v>
      </c>
      <c r="P40" s="8">
        <v>0.40570775662577369</v>
      </c>
      <c r="Q40" s="8">
        <v>0.49854297641595785</v>
      </c>
      <c r="R40" s="54">
        <v>0</v>
      </c>
      <c r="S40" s="10">
        <v>4.4617894904314248</v>
      </c>
      <c r="T40" s="54">
        <v>0</v>
      </c>
      <c r="U40" s="54">
        <v>0</v>
      </c>
      <c r="V40" s="8">
        <v>7.5499876622741657E-2</v>
      </c>
      <c r="W40" s="8">
        <v>0.38721075632308966</v>
      </c>
      <c r="X40" s="8">
        <v>0.5372893670541693</v>
      </c>
      <c r="Y40" s="54">
        <v>0</v>
      </c>
      <c r="Z40" s="10">
        <v>4.3671232080539291</v>
      </c>
      <c r="AA40" s="54">
        <v>0</v>
      </c>
      <c r="AB40" s="54">
        <v>0</v>
      </c>
      <c r="AC40" s="8">
        <v>7.1680208821450542E-2</v>
      </c>
      <c r="AD40" s="8">
        <v>0.48951637430317002</v>
      </c>
      <c r="AE40" s="8">
        <v>0.43880341687537983</v>
      </c>
      <c r="AF40" s="54">
        <v>0</v>
      </c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10">
        <v>4.1928051735954108</v>
      </c>
      <c r="F41" s="54">
        <v>0</v>
      </c>
      <c r="G41" s="8">
        <v>1.477240460890779E-2</v>
      </c>
      <c r="H41" s="8">
        <v>0.18242644806063604</v>
      </c>
      <c r="I41" s="8">
        <v>0.39443407843082134</v>
      </c>
      <c r="J41" s="8">
        <v>0.40391877722540942</v>
      </c>
      <c r="K41" s="8">
        <v>4.4482916742254316E-3</v>
      </c>
      <c r="L41" s="10">
        <v>4.423337776012727</v>
      </c>
      <c r="M41" s="54">
        <v>0</v>
      </c>
      <c r="N41" s="8">
        <v>3.2977447234041864E-3</v>
      </c>
      <c r="O41" s="8">
        <v>6.751337246844849E-2</v>
      </c>
      <c r="P41" s="8">
        <v>0.42917708311035746</v>
      </c>
      <c r="Q41" s="8">
        <v>0.49556350802356447</v>
      </c>
      <c r="R41" s="8">
        <v>4.4482916742254316E-3</v>
      </c>
      <c r="S41" s="10">
        <v>4.4385283703451668</v>
      </c>
      <c r="T41" s="54">
        <v>0</v>
      </c>
      <c r="U41" s="8">
        <v>1.0388869945657703E-2</v>
      </c>
      <c r="V41" s="8">
        <v>5.9629233671578054E-2</v>
      </c>
      <c r="W41" s="8">
        <v>0.40854896289919734</v>
      </c>
      <c r="X41" s="8">
        <v>0.51698464180934145</v>
      </c>
      <c r="Y41" s="8">
        <v>4.4482916742254316E-3</v>
      </c>
      <c r="Z41" s="10">
        <v>4.3985795836076127</v>
      </c>
      <c r="AA41" s="54">
        <v>0</v>
      </c>
      <c r="AB41" s="54">
        <v>0</v>
      </c>
      <c r="AC41" s="8">
        <v>7.509089422778753E-2</v>
      </c>
      <c r="AD41" s="8">
        <v>0.44856333450585895</v>
      </c>
      <c r="AE41" s="8">
        <v>0.47189747959212786</v>
      </c>
      <c r="AF41" s="8">
        <v>4.4482916742254316E-3</v>
      </c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10">
        <v>4.1503706181233362</v>
      </c>
      <c r="F42" s="8">
        <v>3.6784258019288947E-3</v>
      </c>
      <c r="G42" s="8">
        <v>2.5927279504951418E-2</v>
      </c>
      <c r="H42" s="8">
        <v>0.18145463166639433</v>
      </c>
      <c r="I42" s="8">
        <v>0.39095595357852125</v>
      </c>
      <c r="J42" s="8">
        <v>0.39413659291421232</v>
      </c>
      <c r="K42" s="8">
        <v>3.8471165339914281E-3</v>
      </c>
      <c r="L42" s="10">
        <v>4.4396499842072412</v>
      </c>
      <c r="M42" s="54">
        <v>0</v>
      </c>
      <c r="N42" s="54">
        <v>0</v>
      </c>
      <c r="O42" s="8">
        <v>9.3610548276469918E-2</v>
      </c>
      <c r="P42" s="8">
        <v>0.37097318742924318</v>
      </c>
      <c r="Q42" s="8">
        <v>0.5315691477602954</v>
      </c>
      <c r="R42" s="8">
        <v>3.8471165339914281E-3</v>
      </c>
      <c r="S42" s="10">
        <v>4.4150290074875773</v>
      </c>
      <c r="T42" s="54">
        <v>0</v>
      </c>
      <c r="U42" s="54">
        <v>0</v>
      </c>
      <c r="V42" s="8">
        <v>0.11194268897298972</v>
      </c>
      <c r="W42" s="8">
        <v>0.35883516298923773</v>
      </c>
      <c r="X42" s="8">
        <v>0.52537503150378084</v>
      </c>
      <c r="Y42" s="8">
        <v>3.8471165339914281E-3</v>
      </c>
      <c r="Z42" s="10">
        <v>4.4111371204151268</v>
      </c>
      <c r="AA42" s="54">
        <v>0</v>
      </c>
      <c r="AB42" s="8">
        <v>2.720792852839491E-3</v>
      </c>
      <c r="AC42" s="8">
        <v>9.5672894594464916E-2</v>
      </c>
      <c r="AD42" s="8">
        <v>0.38708928771711848</v>
      </c>
      <c r="AE42" s="8">
        <v>0.51066990830158554</v>
      </c>
      <c r="AF42" s="8">
        <v>3.8471165339914281E-3</v>
      </c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10">
        <v>4.1699835085232699</v>
      </c>
      <c r="F43" s="54">
        <v>0</v>
      </c>
      <c r="G43" s="8">
        <v>3.0372670718139892E-2</v>
      </c>
      <c r="H43" s="8">
        <v>0.18741951101956786</v>
      </c>
      <c r="I43" s="8">
        <v>0.36197881197148685</v>
      </c>
      <c r="J43" s="8">
        <v>0.41772225451773193</v>
      </c>
      <c r="K43" s="8">
        <v>2.5067517730745113E-3</v>
      </c>
      <c r="L43" s="10">
        <v>4.4330919735158654</v>
      </c>
      <c r="M43" s="54">
        <v>0</v>
      </c>
      <c r="N43" s="8">
        <v>7.9936957993993578E-3</v>
      </c>
      <c r="O43" s="8">
        <v>6.0986916055475258E-2</v>
      </c>
      <c r="P43" s="8">
        <v>0.41912720388803093</v>
      </c>
      <c r="Q43" s="8">
        <v>0.50867137417564345</v>
      </c>
      <c r="R43" s="8">
        <v>3.2208100814519968E-3</v>
      </c>
      <c r="S43" s="10">
        <v>4.4918284259874506</v>
      </c>
      <c r="T43" s="54">
        <v>0</v>
      </c>
      <c r="U43" s="8">
        <v>2.2955910508057182E-3</v>
      </c>
      <c r="V43" s="8">
        <v>8.6339776604457991E-2</v>
      </c>
      <c r="W43" s="8">
        <v>0.32860524765121629</v>
      </c>
      <c r="X43" s="8">
        <v>0.58275938469352095</v>
      </c>
      <c r="Y43" s="54">
        <v>0</v>
      </c>
      <c r="Z43" s="10">
        <v>4.3926416292901598</v>
      </c>
      <c r="AA43" s="54">
        <v>0</v>
      </c>
      <c r="AB43" s="8">
        <v>4.7683917587571321E-3</v>
      </c>
      <c r="AC43" s="8">
        <v>7.9448730934790032E-2</v>
      </c>
      <c r="AD43" s="8">
        <v>0.43415573356398918</v>
      </c>
      <c r="AE43" s="8">
        <v>0.48162714374246479</v>
      </c>
      <c r="AF43" s="54">
        <v>0</v>
      </c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10">
        <v>4.1681434832598212</v>
      </c>
      <c r="F44" s="8">
        <v>5.3456339434190311E-3</v>
      </c>
      <c r="G44" s="8">
        <v>2.3814619423317421E-2</v>
      </c>
      <c r="H44" s="8">
        <v>0.16273783535824177</v>
      </c>
      <c r="I44" s="8">
        <v>0.41355445198006341</v>
      </c>
      <c r="J44" s="8">
        <v>0.3945474592949576</v>
      </c>
      <c r="K44" s="54">
        <v>0</v>
      </c>
      <c r="L44" s="10">
        <v>4.4297655709577999</v>
      </c>
      <c r="M44" s="54">
        <v>0</v>
      </c>
      <c r="N44" s="8">
        <v>5.5952876751201733E-3</v>
      </c>
      <c r="O44" s="8">
        <v>8.9410345474161906E-2</v>
      </c>
      <c r="P44" s="8">
        <v>0.37462787506851791</v>
      </c>
      <c r="Q44" s="8">
        <v>0.53036649178219952</v>
      </c>
      <c r="R44" s="54">
        <v>0</v>
      </c>
      <c r="S44" s="10">
        <v>4.4539495387269108</v>
      </c>
      <c r="T44" s="54">
        <v>0</v>
      </c>
      <c r="U44" s="8">
        <v>5.1106875138511865E-3</v>
      </c>
      <c r="V44" s="8">
        <v>9.8541542969317289E-2</v>
      </c>
      <c r="W44" s="8">
        <v>0.33363531279289854</v>
      </c>
      <c r="X44" s="8">
        <v>0.56271245672393255</v>
      </c>
      <c r="Y44" s="54">
        <v>0</v>
      </c>
      <c r="Z44" s="10">
        <v>4.4184654242499777</v>
      </c>
      <c r="AA44" s="54">
        <v>0</v>
      </c>
      <c r="AB44" s="8">
        <v>4.2958234029097054E-3</v>
      </c>
      <c r="AC44" s="8">
        <v>9.3738425524496127E-2</v>
      </c>
      <c r="AD44" s="8">
        <v>0.38117025449230285</v>
      </c>
      <c r="AE44" s="8">
        <v>0.52079549658029078</v>
      </c>
      <c r="AF44" s="54">
        <v>0</v>
      </c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10">
        <v>4.182521952573711</v>
      </c>
      <c r="F45" s="54">
        <v>0</v>
      </c>
      <c r="G45" s="8">
        <v>1.9403128041926912E-2</v>
      </c>
      <c r="H45" s="8">
        <v>0.17475964166820679</v>
      </c>
      <c r="I45" s="8">
        <v>0.4058972454266373</v>
      </c>
      <c r="J45" s="8">
        <v>0.3952277671473054</v>
      </c>
      <c r="K45" s="8">
        <v>4.7122177159234294E-3</v>
      </c>
      <c r="L45" s="10">
        <v>4.4067428207047614</v>
      </c>
      <c r="M45" s="54">
        <v>0</v>
      </c>
      <c r="N45" s="54">
        <v>0</v>
      </c>
      <c r="O45" s="8">
        <v>0.10605272780629101</v>
      </c>
      <c r="P45" s="8">
        <v>0.37835616669228295</v>
      </c>
      <c r="Q45" s="8">
        <v>0.51087888778550206</v>
      </c>
      <c r="R45" s="8">
        <v>4.7122177159234294E-3</v>
      </c>
      <c r="S45" s="10">
        <v>4.4714174020375781</v>
      </c>
      <c r="T45" s="54">
        <v>0</v>
      </c>
      <c r="U45" s="8">
        <v>1.0922395440946343E-2</v>
      </c>
      <c r="V45" s="8">
        <v>5.3479832139267873E-2</v>
      </c>
      <c r="W45" s="8">
        <v>0.38636495107859964</v>
      </c>
      <c r="X45" s="8">
        <v>0.54452060362526233</v>
      </c>
      <c r="Y45" s="8">
        <v>4.7122177159234294E-3</v>
      </c>
      <c r="Z45" s="10">
        <v>4.3621166521179395</v>
      </c>
      <c r="AA45" s="54">
        <v>0</v>
      </c>
      <c r="AB45" s="54">
        <v>0</v>
      </c>
      <c r="AC45" s="8">
        <v>9.3371797241814353E-2</v>
      </c>
      <c r="AD45" s="8">
        <v>0.44813390818584947</v>
      </c>
      <c r="AE45" s="8">
        <v>0.45378207685641231</v>
      </c>
      <c r="AF45" s="8">
        <v>4.7122177159234294E-3</v>
      </c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10">
        <v>4.1948870234665083</v>
      </c>
      <c r="F46" s="8">
        <v>1.1192617109929932E-2</v>
      </c>
      <c r="G46" s="8">
        <v>2.8281692581796247E-2</v>
      </c>
      <c r="H46" s="8">
        <v>0.14049663088566255</v>
      </c>
      <c r="I46" s="8">
        <v>0.39450416857705728</v>
      </c>
      <c r="J46" s="8">
        <v>0.42552489084555356</v>
      </c>
      <c r="K46" s="54">
        <v>0</v>
      </c>
      <c r="L46" s="10">
        <v>4.4961253231381679</v>
      </c>
      <c r="M46" s="54">
        <v>0</v>
      </c>
      <c r="N46" s="8">
        <v>1.9982323552029E-3</v>
      </c>
      <c r="O46" s="8">
        <v>7.3095652092219451E-2</v>
      </c>
      <c r="P46" s="8">
        <v>0.35168867561178396</v>
      </c>
      <c r="Q46" s="8">
        <v>0.57321743994079311</v>
      </c>
      <c r="R46" s="54">
        <v>0</v>
      </c>
      <c r="S46" s="10">
        <v>4.5299556303917861</v>
      </c>
      <c r="T46" s="54">
        <v>0</v>
      </c>
      <c r="U46" s="8">
        <v>1.9982323552029E-3</v>
      </c>
      <c r="V46" s="8">
        <v>4.8029420305849092E-2</v>
      </c>
      <c r="W46" s="8">
        <v>0.36799083193090681</v>
      </c>
      <c r="X46" s="8">
        <v>0.58198151540804088</v>
      </c>
      <c r="Y46" s="54">
        <v>0</v>
      </c>
      <c r="Z46" s="10">
        <v>4.4308569306776251</v>
      </c>
      <c r="AA46" s="54">
        <v>0</v>
      </c>
      <c r="AB46" s="8">
        <v>1.9982323552029E-3</v>
      </c>
      <c r="AC46" s="8">
        <v>7.2364612456673721E-2</v>
      </c>
      <c r="AD46" s="8">
        <v>0.41841914734341629</v>
      </c>
      <c r="AE46" s="8">
        <v>0.50721800784470639</v>
      </c>
      <c r="AF46" s="54">
        <v>0</v>
      </c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10">
        <v>4.2623914384619495</v>
      </c>
      <c r="F47" s="8">
        <v>4.9834898443448239E-3</v>
      </c>
      <c r="G47" s="8">
        <v>2.9662825996074019E-2</v>
      </c>
      <c r="H47" s="8">
        <v>0.15056875780033785</v>
      </c>
      <c r="I47" s="8">
        <v>0.32512454982093197</v>
      </c>
      <c r="J47" s="8">
        <v>0.48637400097647204</v>
      </c>
      <c r="K47" s="8">
        <v>3.2863755618394871E-3</v>
      </c>
      <c r="L47" s="10">
        <v>4.5172852925926463</v>
      </c>
      <c r="M47" s="54">
        <v>0</v>
      </c>
      <c r="N47" s="54">
        <v>0</v>
      </c>
      <c r="O47" s="8">
        <v>7.1643574593578133E-2</v>
      </c>
      <c r="P47" s="8">
        <v>0.3378411764024345</v>
      </c>
      <c r="Q47" s="8">
        <v>0.58722887344214769</v>
      </c>
      <c r="R47" s="8">
        <v>3.2863755618394871E-3</v>
      </c>
      <c r="S47" s="27">
        <v>4.5560126451006653</v>
      </c>
      <c r="T47" s="54">
        <v>0</v>
      </c>
      <c r="U47" s="8">
        <v>2.9200773983579669E-3</v>
      </c>
      <c r="V47" s="8">
        <v>4.7105573961971819E-2</v>
      </c>
      <c r="W47" s="8">
        <v>0.33955686558741249</v>
      </c>
      <c r="X47" s="8">
        <v>0.60713110749041788</v>
      </c>
      <c r="Y47" s="8">
        <v>3.2863755618394871E-3</v>
      </c>
      <c r="Z47" s="10">
        <v>4.4703227350254169</v>
      </c>
      <c r="AA47" s="54">
        <v>0</v>
      </c>
      <c r="AB47" s="8">
        <v>2.9200773983579669E-3</v>
      </c>
      <c r="AC47" s="8">
        <v>6.4477710537308913E-2</v>
      </c>
      <c r="AD47" s="8">
        <v>0.39022089328561571</v>
      </c>
      <c r="AE47" s="8">
        <v>0.53909494321687801</v>
      </c>
      <c r="AF47" s="8">
        <v>3.2863755618394871E-3</v>
      </c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26">
        <v>4.0684340388655409</v>
      </c>
      <c r="F48" s="8">
        <v>7.5212233254444514E-3</v>
      </c>
      <c r="G48" s="8">
        <v>3.0142180636253603E-2</v>
      </c>
      <c r="H48" s="8">
        <v>0.20915082144204797</v>
      </c>
      <c r="I48" s="8">
        <v>0.3905032157356681</v>
      </c>
      <c r="J48" s="8">
        <v>0.36026762809023644</v>
      </c>
      <c r="K48" s="8">
        <v>2.4149307703486035E-3</v>
      </c>
      <c r="L48" s="10">
        <v>4.4012034263427564</v>
      </c>
      <c r="M48" s="54">
        <v>0</v>
      </c>
      <c r="N48" s="8">
        <v>1.5965527877981347E-3</v>
      </c>
      <c r="O48" s="8">
        <v>8.85408069196124E-2</v>
      </c>
      <c r="P48" s="8">
        <v>0.41547924918372287</v>
      </c>
      <c r="Q48" s="8">
        <v>0.49196846033851732</v>
      </c>
      <c r="R48" s="8">
        <v>2.4149307703486035E-3</v>
      </c>
      <c r="S48" s="10">
        <v>4.4241404488149909</v>
      </c>
      <c r="T48" s="54">
        <v>0</v>
      </c>
      <c r="U48" s="8">
        <v>1.5965527877981347E-3</v>
      </c>
      <c r="V48" s="8">
        <v>7.4904222602932433E-2</v>
      </c>
      <c r="W48" s="8">
        <v>0.41987078666619726</v>
      </c>
      <c r="X48" s="8">
        <v>0.50121350717272295</v>
      </c>
      <c r="Y48" s="8">
        <v>2.4149307703486035E-3</v>
      </c>
      <c r="Z48" s="10">
        <v>4.3790094414143006</v>
      </c>
      <c r="AA48" s="54">
        <v>0</v>
      </c>
      <c r="AB48" s="8">
        <v>1.5965527877981347E-3</v>
      </c>
      <c r="AC48" s="8">
        <v>8.8045092756736526E-2</v>
      </c>
      <c r="AD48" s="8">
        <v>0.43861106550080331</v>
      </c>
      <c r="AE48" s="8">
        <v>0.46933235818431285</v>
      </c>
      <c r="AF48" s="8">
        <v>2.4149307703486035E-3</v>
      </c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10">
        <v>4.2068570176640616</v>
      </c>
      <c r="F49" s="8">
        <v>3.5687539342976549E-3</v>
      </c>
      <c r="G49" s="8">
        <v>2.0887682678236198E-2</v>
      </c>
      <c r="H49" s="8">
        <v>0.16847543477645549</v>
      </c>
      <c r="I49" s="8">
        <v>0.37767237037289819</v>
      </c>
      <c r="J49" s="8">
        <v>0.42740156718625483</v>
      </c>
      <c r="K49" s="8">
        <v>1.9941910518574604E-3</v>
      </c>
      <c r="L49" s="10">
        <v>4.4483966829795527</v>
      </c>
      <c r="M49" s="8">
        <v>4.8362312846135237E-4</v>
      </c>
      <c r="N49" s="8">
        <v>2.9666542639473644E-3</v>
      </c>
      <c r="O49" s="8">
        <v>8.475669381077737E-2</v>
      </c>
      <c r="P49" s="8">
        <v>0.36943297418215271</v>
      </c>
      <c r="Q49" s="8">
        <v>0.53905604998884493</v>
      </c>
      <c r="R49" s="8">
        <v>3.3040046258155402E-3</v>
      </c>
      <c r="S49" s="10">
        <v>4.4770168318495349</v>
      </c>
      <c r="T49" s="54">
        <v>0</v>
      </c>
      <c r="U49" s="8">
        <v>4.6731740825023101E-3</v>
      </c>
      <c r="V49" s="8">
        <v>7.5619698489205703E-2</v>
      </c>
      <c r="W49" s="8">
        <v>0.35686738059890855</v>
      </c>
      <c r="X49" s="8">
        <v>0.56120132254000443</v>
      </c>
      <c r="Y49" s="8">
        <v>1.638424289377777E-3</v>
      </c>
      <c r="Z49" s="10">
        <v>4.4038043516951602</v>
      </c>
      <c r="AA49" s="54">
        <v>0</v>
      </c>
      <c r="AB49" s="8">
        <v>3.3924762381043081E-3</v>
      </c>
      <c r="AC49" s="8">
        <v>8.3661201191013529E-2</v>
      </c>
      <c r="AD49" s="8">
        <v>0.4177189957770942</v>
      </c>
      <c r="AE49" s="8">
        <v>0.49358890250440995</v>
      </c>
      <c r="AF49" s="8">
        <v>1.638424289377777E-3</v>
      </c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11" t="s">
        <v>484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11" t="s">
        <v>484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11" t="s">
        <v>484</v>
      </c>
      <c r="T50" s="54">
        <v>0</v>
      </c>
      <c r="U50" s="54">
        <v>0</v>
      </c>
      <c r="V50" s="54">
        <v>0</v>
      </c>
      <c r="W50" s="54">
        <v>0</v>
      </c>
      <c r="X50" s="8">
        <v>0</v>
      </c>
      <c r="Y50" s="54">
        <v>0</v>
      </c>
      <c r="Z50" s="11" t="s">
        <v>484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0">
        <v>4.1804014432824594</v>
      </c>
      <c r="F51" s="8">
        <v>4.3244125571060936E-3</v>
      </c>
      <c r="G51" s="8">
        <v>2.2657017362371471E-2</v>
      </c>
      <c r="H51" s="8">
        <v>0.17625201787631975</v>
      </c>
      <c r="I51" s="8">
        <v>0.3801254542495292</v>
      </c>
      <c r="J51" s="8">
        <v>0.41456646716634554</v>
      </c>
      <c r="K51" s="8">
        <v>2.0746307883290423E-3</v>
      </c>
      <c r="L51" s="10">
        <v>4.4393674628223074</v>
      </c>
      <c r="M51" s="8">
        <v>3.9116093557758393E-4</v>
      </c>
      <c r="N51" s="8">
        <v>2.7047094157737774E-3</v>
      </c>
      <c r="O51" s="8">
        <v>8.5480164992307442E-2</v>
      </c>
      <c r="P51" s="8">
        <v>0.37823639839869044</v>
      </c>
      <c r="Q51" s="8">
        <v>0.53005354051306341</v>
      </c>
      <c r="R51" s="8">
        <v>3.1340257445870209E-3</v>
      </c>
      <c r="S51" s="10">
        <v>4.4669139439394892</v>
      </c>
      <c r="T51" s="54">
        <v>0</v>
      </c>
      <c r="U51" s="8">
        <v>4.0849657549016623E-3</v>
      </c>
      <c r="V51" s="8">
        <v>7.5482909188804223E-2</v>
      </c>
      <c r="W51" s="8">
        <v>0.36891277863986233</v>
      </c>
      <c r="X51" s="8">
        <v>0.54973246460342873</v>
      </c>
      <c r="Y51" s="8">
        <v>1.7868818130025203E-3</v>
      </c>
      <c r="Z51" s="10">
        <v>4.3990668831897333</v>
      </c>
      <c r="AA51" s="54">
        <v>0</v>
      </c>
      <c r="AB51" s="8">
        <v>3.0491199950003138E-3</v>
      </c>
      <c r="AC51" s="8">
        <v>8.4499341891234175E-2</v>
      </c>
      <c r="AD51" s="8">
        <v>0.42171327658554231</v>
      </c>
      <c r="AE51" s="8">
        <v>0.48895137971522051</v>
      </c>
      <c r="AF51" s="8">
        <v>1.7868818130025203E-3</v>
      </c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10">
        <v>4.1289017678123399</v>
      </c>
      <c r="F52" s="54">
        <v>0</v>
      </c>
      <c r="G52" s="8">
        <v>2.8525022682925037E-2</v>
      </c>
      <c r="H52" s="8">
        <v>0.23104147550927956</v>
      </c>
      <c r="I52" s="8">
        <v>0.31175482163400464</v>
      </c>
      <c r="J52" s="8">
        <v>0.41526412937511159</v>
      </c>
      <c r="K52" s="8">
        <v>1.341455079867883E-2</v>
      </c>
      <c r="L52" s="10">
        <v>4.4948752907111249</v>
      </c>
      <c r="M52" s="54">
        <v>0</v>
      </c>
      <c r="N52" s="54">
        <v>0</v>
      </c>
      <c r="O52" s="8">
        <v>9.210979398892423E-2</v>
      </c>
      <c r="P52" s="8">
        <v>0.31412910023860202</v>
      </c>
      <c r="Q52" s="8">
        <v>0.58034655497379473</v>
      </c>
      <c r="R52" s="8">
        <v>1.341455079867883E-2</v>
      </c>
      <c r="S52" s="10">
        <v>4.5036437906435376</v>
      </c>
      <c r="T52" s="54">
        <v>0</v>
      </c>
      <c r="U52" s="8">
        <v>1.9286093523395612E-2</v>
      </c>
      <c r="V52" s="8">
        <v>5.1239147028692408E-2</v>
      </c>
      <c r="W52" s="8">
        <v>0.32936123914423709</v>
      </c>
      <c r="X52" s="8">
        <v>0.58669896950499567</v>
      </c>
      <c r="Y52" s="8">
        <v>1.341455079867883E-2</v>
      </c>
      <c r="Z52" s="10">
        <v>4.4312714584005137</v>
      </c>
      <c r="AA52" s="54">
        <v>0</v>
      </c>
      <c r="AB52" s="8">
        <v>6.5629600451198138E-3</v>
      </c>
      <c r="AC52" s="8">
        <v>7.1565205020631115E-2</v>
      </c>
      <c r="AD52" s="8">
        <v>0.39828001351092185</v>
      </c>
      <c r="AE52" s="8">
        <v>0.5101772706246479</v>
      </c>
      <c r="AF52" s="8">
        <v>1.341455079867883E-2</v>
      </c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10">
        <v>4.184183547700564</v>
      </c>
      <c r="F53" s="8">
        <v>4.6459164614587461E-3</v>
      </c>
      <c r="G53" s="8">
        <v>2.2220753107653174E-2</v>
      </c>
      <c r="H53" s="8">
        <v>0.17217862656276053</v>
      </c>
      <c r="I53" s="8">
        <v>0.38520855514211871</v>
      </c>
      <c r="J53" s="8">
        <v>0.41451459858972861</v>
      </c>
      <c r="K53" s="8">
        <v>1.2315501362799388E-3</v>
      </c>
      <c r="L53" s="10">
        <v>4.4352863514884957</v>
      </c>
      <c r="M53" s="8">
        <v>4.2024228856084057E-4</v>
      </c>
      <c r="N53" s="8">
        <v>2.9057944477468996E-3</v>
      </c>
      <c r="O53" s="8">
        <v>8.4987276865035669E-2</v>
      </c>
      <c r="P53" s="8">
        <v>0.38300253631541126</v>
      </c>
      <c r="Q53" s="8">
        <v>0.52631444293685725</v>
      </c>
      <c r="R53" s="8">
        <v>2.3697071463870023E-3</v>
      </c>
      <c r="S53" s="10">
        <v>4.464217361295665</v>
      </c>
      <c r="T53" s="54">
        <v>0</v>
      </c>
      <c r="U53" s="8">
        <v>2.9548187433489476E-3</v>
      </c>
      <c r="V53" s="8">
        <v>7.728534225635797E-2</v>
      </c>
      <c r="W53" s="8">
        <v>0.37185328771550646</v>
      </c>
      <c r="X53" s="8">
        <v>0.54698414318423449</v>
      </c>
      <c r="Y53" s="8">
        <v>9.2240810055058099E-4</v>
      </c>
      <c r="Z53" s="10">
        <v>4.3967025308616448</v>
      </c>
      <c r="AA53" s="54">
        <v>0</v>
      </c>
      <c r="AB53" s="8">
        <v>2.7878791257572094E-3</v>
      </c>
      <c r="AC53" s="8">
        <v>8.5460946605959348E-2</v>
      </c>
      <c r="AD53" s="8">
        <v>0.42345545207659979</v>
      </c>
      <c r="AE53" s="8">
        <v>0.48737331409113183</v>
      </c>
      <c r="AF53" s="8">
        <v>9.2240810055058099E-4</v>
      </c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10">
        <v>4.1782694565227327</v>
      </c>
      <c r="F54" s="8">
        <v>4.6365278163601614E-3</v>
      </c>
      <c r="G54" s="8">
        <v>2.2685300285453715E-2</v>
      </c>
      <c r="H54" s="8">
        <v>0.17381854167503183</v>
      </c>
      <c r="I54" s="8">
        <v>0.38566361717479031</v>
      </c>
      <c r="J54" s="8">
        <v>0.41097164540727055</v>
      </c>
      <c r="K54" s="8">
        <v>2.2243676410934128E-3</v>
      </c>
      <c r="L54" s="10">
        <v>4.4421533883873998</v>
      </c>
      <c r="M54" s="8">
        <v>4.1939304692349173E-4</v>
      </c>
      <c r="N54" s="8">
        <v>2.8999223075511695E-3</v>
      </c>
      <c r="O54" s="8">
        <v>8.1267728023395602E-2</v>
      </c>
      <c r="P54" s="8">
        <v>0.38328045676872152</v>
      </c>
      <c r="Q54" s="8">
        <v>0.5291686749375194</v>
      </c>
      <c r="R54" s="8">
        <v>2.9638249158878511E-3</v>
      </c>
      <c r="S54" s="10">
        <v>4.4712932133162999</v>
      </c>
      <c r="T54" s="54">
        <v>0</v>
      </c>
      <c r="U54" s="8">
        <v>4.1310409912293424E-3</v>
      </c>
      <c r="V54" s="8">
        <v>7.1447917415347187E-2</v>
      </c>
      <c r="W54" s="8">
        <v>0.37240490580685948</v>
      </c>
      <c r="X54" s="8">
        <v>0.55010028545518741</v>
      </c>
      <c r="Y54" s="8">
        <v>1.915850331375079E-3</v>
      </c>
      <c r="Z54" s="10">
        <v>4.4044819157475361</v>
      </c>
      <c r="AA54" s="54">
        <v>0</v>
      </c>
      <c r="AB54" s="8">
        <v>2.8423285774475194E-3</v>
      </c>
      <c r="AC54" s="8">
        <v>7.9976991029276273E-2</v>
      </c>
      <c r="AD54" s="8">
        <v>0.4258961929425118</v>
      </c>
      <c r="AE54" s="8">
        <v>0.48936863711938805</v>
      </c>
      <c r="AF54" s="8">
        <v>1.915850331375079E-3</v>
      </c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10">
        <v>4.2098747941815677</v>
      </c>
      <c r="F55" s="54">
        <v>0</v>
      </c>
      <c r="G55" s="8">
        <v>2.2265152421128361E-2</v>
      </c>
      <c r="H55" s="8">
        <v>0.20996826445592431</v>
      </c>
      <c r="I55" s="8">
        <v>0.30339321964319976</v>
      </c>
      <c r="J55" s="8">
        <v>0.46437336347974761</v>
      </c>
      <c r="K55" s="54">
        <v>0</v>
      </c>
      <c r="L55" s="10">
        <v>4.400669834953284</v>
      </c>
      <c r="M55" s="54">
        <v>0</v>
      </c>
      <c r="N55" s="54">
        <v>0</v>
      </c>
      <c r="O55" s="8">
        <v>0.1438442301389937</v>
      </c>
      <c r="P55" s="8">
        <v>0.30835007048806606</v>
      </c>
      <c r="Q55" s="8">
        <v>0.54231351080537704</v>
      </c>
      <c r="R55" s="8">
        <v>5.4921885675632155E-3</v>
      </c>
      <c r="S55" s="10">
        <v>4.4063546313282806</v>
      </c>
      <c r="T55" s="54">
        <v>0</v>
      </c>
      <c r="U55" s="8">
        <v>3.4465851418446014E-3</v>
      </c>
      <c r="V55" s="8">
        <v>0.13138843951967719</v>
      </c>
      <c r="W55" s="8">
        <v>0.32052873420683342</v>
      </c>
      <c r="X55" s="8">
        <v>0.54463624113164455</v>
      </c>
      <c r="Y55" s="54">
        <v>0</v>
      </c>
      <c r="Z55" s="10">
        <v>4.3241843808241303</v>
      </c>
      <c r="AA55" s="54">
        <v>0</v>
      </c>
      <c r="AB55" s="8">
        <v>5.9142519494719591E-3</v>
      </c>
      <c r="AC55" s="8">
        <v>0.14715731927378217</v>
      </c>
      <c r="AD55" s="8">
        <v>0.36375822477988978</v>
      </c>
      <c r="AE55" s="8">
        <v>0.48317020399685612</v>
      </c>
      <c r="AF55" s="54">
        <v>0</v>
      </c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0">
        <v>4.1289017678123399</v>
      </c>
      <c r="F56" s="54">
        <v>0</v>
      </c>
      <c r="G56" s="8">
        <v>2.8525022682925037E-2</v>
      </c>
      <c r="H56" s="8">
        <v>0.23104147550927956</v>
      </c>
      <c r="I56" s="8">
        <v>0.31175482163400464</v>
      </c>
      <c r="J56" s="8">
        <v>0.41526412937511159</v>
      </c>
      <c r="K56" s="8">
        <v>1.341455079867883E-2</v>
      </c>
      <c r="L56" s="10">
        <v>4.4948752907111249</v>
      </c>
      <c r="M56" s="54">
        <v>0</v>
      </c>
      <c r="N56" s="54">
        <v>0</v>
      </c>
      <c r="O56" s="8">
        <v>9.210979398892423E-2</v>
      </c>
      <c r="P56" s="8">
        <v>0.31412910023860202</v>
      </c>
      <c r="Q56" s="8">
        <v>0.58034655497379473</v>
      </c>
      <c r="R56" s="8">
        <v>1.341455079867883E-2</v>
      </c>
      <c r="S56" s="10">
        <v>4.5036437906435376</v>
      </c>
      <c r="T56" s="54">
        <v>0</v>
      </c>
      <c r="U56" s="8">
        <v>1.9286093523395612E-2</v>
      </c>
      <c r="V56" s="8">
        <v>5.1239147028692408E-2</v>
      </c>
      <c r="W56" s="8">
        <v>0.32936123914423709</v>
      </c>
      <c r="X56" s="8">
        <v>0.58669896950499567</v>
      </c>
      <c r="Y56" s="8">
        <v>1.341455079867883E-2</v>
      </c>
      <c r="Z56" s="10">
        <v>4.4312714584005137</v>
      </c>
      <c r="AA56" s="54">
        <v>0</v>
      </c>
      <c r="AB56" s="8">
        <v>6.5629600451198138E-3</v>
      </c>
      <c r="AC56" s="8">
        <v>7.1565205020631115E-2</v>
      </c>
      <c r="AD56" s="8">
        <v>0.39828001351092185</v>
      </c>
      <c r="AE56" s="8">
        <v>0.5101772706246479</v>
      </c>
      <c r="AF56" s="8">
        <v>1.341455079867883E-2</v>
      </c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0">
        <v>4.184183547700564</v>
      </c>
      <c r="F57" s="8">
        <v>4.6459164614587461E-3</v>
      </c>
      <c r="G57" s="8">
        <v>2.2220753107653174E-2</v>
      </c>
      <c r="H57" s="8">
        <v>0.17217862656276053</v>
      </c>
      <c r="I57" s="8">
        <v>0.38520855514211871</v>
      </c>
      <c r="J57" s="8">
        <v>0.41451459858972861</v>
      </c>
      <c r="K57" s="8">
        <v>1.2315501362799388E-3</v>
      </c>
      <c r="L57" s="10">
        <v>4.4352863514884957</v>
      </c>
      <c r="M57" s="8">
        <v>4.2024228856084057E-4</v>
      </c>
      <c r="N57" s="8">
        <v>2.9057944477468996E-3</v>
      </c>
      <c r="O57" s="8">
        <v>8.4987276865035669E-2</v>
      </c>
      <c r="P57" s="8">
        <v>0.38300253631541126</v>
      </c>
      <c r="Q57" s="8">
        <v>0.52631444293685725</v>
      </c>
      <c r="R57" s="8">
        <v>2.3697071463870023E-3</v>
      </c>
      <c r="S57" s="10">
        <v>4.464217361295665</v>
      </c>
      <c r="T57" s="54">
        <v>0</v>
      </c>
      <c r="U57" s="8">
        <v>2.9548187433489476E-3</v>
      </c>
      <c r="V57" s="8">
        <v>7.728534225635797E-2</v>
      </c>
      <c r="W57" s="8">
        <v>0.37185328771550646</v>
      </c>
      <c r="X57" s="8">
        <v>0.54698414318423449</v>
      </c>
      <c r="Y57" s="8">
        <v>9.2240810055058099E-4</v>
      </c>
      <c r="Z57" s="10">
        <v>4.3967025308616448</v>
      </c>
      <c r="AA57" s="54">
        <v>0</v>
      </c>
      <c r="AB57" s="8">
        <v>2.7878791257572094E-3</v>
      </c>
      <c r="AC57" s="8">
        <v>8.5460946605959348E-2</v>
      </c>
      <c r="AD57" s="8">
        <v>0.42345545207659979</v>
      </c>
      <c r="AE57" s="8">
        <v>0.48737331409113183</v>
      </c>
      <c r="AF57" s="8">
        <v>9.2240810055058099E-4</v>
      </c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11" t="s">
        <v>484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11" t="s">
        <v>484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11" t="s">
        <v>484</v>
      </c>
      <c r="T58" s="54">
        <v>0</v>
      </c>
      <c r="U58" s="54">
        <v>0</v>
      </c>
      <c r="V58" s="54">
        <v>0</v>
      </c>
      <c r="W58" s="54">
        <v>0</v>
      </c>
      <c r="X58" s="8">
        <v>0</v>
      </c>
      <c r="Y58" s="54">
        <v>0</v>
      </c>
      <c r="Z58" s="11" t="s">
        <v>484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11" t="s">
        <v>484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11" t="s">
        <v>484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11" t="s">
        <v>484</v>
      </c>
      <c r="T59" s="54">
        <v>0</v>
      </c>
      <c r="U59" s="54">
        <v>0</v>
      </c>
      <c r="V59" s="54">
        <v>0</v>
      </c>
      <c r="W59" s="54">
        <v>0</v>
      </c>
      <c r="X59" s="8">
        <v>0</v>
      </c>
      <c r="Y59" s="54">
        <v>0</v>
      </c>
      <c r="Z59" s="11" t="s">
        <v>484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11" t="s">
        <v>484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11" t="s">
        <v>484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11" t="s">
        <v>484</v>
      </c>
      <c r="T60" s="54">
        <v>0</v>
      </c>
      <c r="U60" s="54">
        <v>0</v>
      </c>
      <c r="V60" s="54">
        <v>0</v>
      </c>
      <c r="W60" s="54">
        <v>0</v>
      </c>
      <c r="X60" s="8">
        <v>0</v>
      </c>
      <c r="Y60" s="54">
        <v>0</v>
      </c>
      <c r="Z60" s="11" t="s">
        <v>484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10">
        <v>4.1804014432824594</v>
      </c>
      <c r="F61" s="8">
        <v>4.3244125571060936E-3</v>
      </c>
      <c r="G61" s="8">
        <v>2.2657017362371471E-2</v>
      </c>
      <c r="H61" s="8">
        <v>0.17625201787631975</v>
      </c>
      <c r="I61" s="8">
        <v>0.3801254542495292</v>
      </c>
      <c r="J61" s="8">
        <v>0.41456646716634554</v>
      </c>
      <c r="K61" s="8">
        <v>2.0746307883290423E-3</v>
      </c>
      <c r="L61" s="10">
        <v>4.4393674628223074</v>
      </c>
      <c r="M61" s="8">
        <v>3.9116093557758393E-4</v>
      </c>
      <c r="N61" s="8">
        <v>2.7047094157737774E-3</v>
      </c>
      <c r="O61" s="8">
        <v>8.5480164992307442E-2</v>
      </c>
      <c r="P61" s="8">
        <v>0.37823639839869044</v>
      </c>
      <c r="Q61" s="8">
        <v>0.53005354051306341</v>
      </c>
      <c r="R61" s="8">
        <v>3.1340257445870209E-3</v>
      </c>
      <c r="S61" s="10">
        <v>4.4669139439394892</v>
      </c>
      <c r="T61" s="54">
        <v>0</v>
      </c>
      <c r="U61" s="8">
        <v>4.0849657549016623E-3</v>
      </c>
      <c r="V61" s="8">
        <v>7.5482909188804223E-2</v>
      </c>
      <c r="W61" s="8">
        <v>0.36891277863986233</v>
      </c>
      <c r="X61" s="8">
        <v>0.54973246460342873</v>
      </c>
      <c r="Y61" s="8">
        <v>1.7868818130025203E-3</v>
      </c>
      <c r="Z61" s="10">
        <v>4.3990668831897333</v>
      </c>
      <c r="AA61" s="54">
        <v>0</v>
      </c>
      <c r="AB61" s="8">
        <v>3.0491199950003138E-3</v>
      </c>
      <c r="AC61" s="8">
        <v>8.4499341891234175E-2</v>
      </c>
      <c r="AD61" s="8">
        <v>0.42171327658554231</v>
      </c>
      <c r="AE61" s="8">
        <v>0.48895137971522051</v>
      </c>
      <c r="AF61" s="8">
        <v>1.7868818130025203E-3</v>
      </c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10">
        <v>4.1887481875952641</v>
      </c>
      <c r="F62" s="8">
        <v>5.0411281306923387E-3</v>
      </c>
      <c r="G62" s="8">
        <v>2.3059169843535572E-2</v>
      </c>
      <c r="H62" s="8">
        <v>0.1741615461111449</v>
      </c>
      <c r="I62" s="8">
        <v>0.37271915105476366</v>
      </c>
      <c r="J62" s="8">
        <v>0.42394961177987817</v>
      </c>
      <c r="K62" s="8">
        <v>1.0693930799855287E-3</v>
      </c>
      <c r="L62" s="10">
        <v>4.4287479173818651</v>
      </c>
      <c r="M62" s="8">
        <v>5.5814826844311871E-4</v>
      </c>
      <c r="N62" s="8">
        <v>2.8744962216314686E-3</v>
      </c>
      <c r="O62" s="8">
        <v>8.5330673632180776E-2</v>
      </c>
      <c r="P62" s="8">
        <v>0.38826022587296544</v>
      </c>
      <c r="Q62" s="8">
        <v>0.52039541028606662</v>
      </c>
      <c r="R62" s="8">
        <v>2.5810457187124968E-3</v>
      </c>
      <c r="S62" s="10">
        <v>4.4629499492960241</v>
      </c>
      <c r="T62" s="54">
        <v>0</v>
      </c>
      <c r="U62" s="8">
        <v>3.5067059932509959E-3</v>
      </c>
      <c r="V62" s="8">
        <v>7.2290256872101888E-2</v>
      </c>
      <c r="W62" s="8">
        <v>0.38159560851057628</v>
      </c>
      <c r="X62" s="8">
        <v>0.54194862509359454</v>
      </c>
      <c r="Y62" s="8">
        <v>6.5880353047535051E-4</v>
      </c>
      <c r="Z62" s="10">
        <v>4.4100348643553096</v>
      </c>
      <c r="AA62" s="54">
        <v>0</v>
      </c>
      <c r="AB62" s="8">
        <v>1.5914813903124857E-3</v>
      </c>
      <c r="AC62" s="8">
        <v>8.0210344390608063E-2</v>
      </c>
      <c r="AD62" s="8">
        <v>0.42438133157832314</v>
      </c>
      <c r="AE62" s="8">
        <v>0.49315803911028111</v>
      </c>
      <c r="AF62" s="8">
        <v>6.5880353047535051E-4</v>
      </c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10">
        <v>4.1607835532046282</v>
      </c>
      <c r="F63" s="8">
        <v>2.6455359052299041E-3</v>
      </c>
      <c r="G63" s="8">
        <v>2.1714991772300539E-2</v>
      </c>
      <c r="H63" s="8">
        <v>0.18114886171131045</v>
      </c>
      <c r="I63" s="8">
        <v>0.39747441382102161</v>
      </c>
      <c r="J63" s="8">
        <v>0.39258683815673107</v>
      </c>
      <c r="K63" s="8">
        <v>4.4293586334054032E-3</v>
      </c>
      <c r="L63" s="10">
        <v>4.4642894926517762</v>
      </c>
      <c r="M63" s="54">
        <v>0</v>
      </c>
      <c r="N63" s="8">
        <v>2.3069908302478532E-3</v>
      </c>
      <c r="O63" s="8">
        <v>8.5830342333812051E-2</v>
      </c>
      <c r="P63" s="8">
        <v>0.35475599622912418</v>
      </c>
      <c r="Q63" s="8">
        <v>0.55267731197340997</v>
      </c>
      <c r="R63" s="8">
        <v>4.4293586334054032E-3</v>
      </c>
      <c r="S63" s="10">
        <v>4.4762346050300765</v>
      </c>
      <c r="T63" s="54">
        <v>0</v>
      </c>
      <c r="U63" s="8">
        <v>5.4395153814669169E-3</v>
      </c>
      <c r="V63" s="8">
        <v>8.2961565478145219E-2</v>
      </c>
      <c r="W63" s="8">
        <v>0.3392037730951426</v>
      </c>
      <c r="X63" s="8">
        <v>0.56796578741183923</v>
      </c>
      <c r="Y63" s="8">
        <v>4.4293586334054032E-3</v>
      </c>
      <c r="Z63" s="10">
        <v>4.3732775357038944</v>
      </c>
      <c r="AA63" s="54">
        <v>0</v>
      </c>
      <c r="AB63" s="8">
        <v>6.4635782689270692E-3</v>
      </c>
      <c r="AC63" s="8">
        <v>9.4546141527142205E-2</v>
      </c>
      <c r="AD63" s="8">
        <v>0.41546346787706334</v>
      </c>
      <c r="AE63" s="8">
        <v>0.47909745369346141</v>
      </c>
      <c r="AF63" s="8">
        <v>4.4293586334054032E-3</v>
      </c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10">
        <v>4.0880651751474879</v>
      </c>
      <c r="F64" s="54">
        <v>0</v>
      </c>
      <c r="G64" s="8">
        <v>4.8061160255290607E-2</v>
      </c>
      <c r="H64" s="8">
        <v>0.17661859728173426</v>
      </c>
      <c r="I64" s="8">
        <v>0.41007893856065197</v>
      </c>
      <c r="J64" s="8">
        <v>0.36037778642097396</v>
      </c>
      <c r="K64" s="8">
        <v>4.8635174813490192E-3</v>
      </c>
      <c r="L64" s="26">
        <v>4.3087815930044693</v>
      </c>
      <c r="M64" s="54">
        <v>0</v>
      </c>
      <c r="N64" s="8">
        <v>1.0105393079521185E-2</v>
      </c>
      <c r="O64" s="8">
        <v>0.13876566526818002</v>
      </c>
      <c r="P64" s="8">
        <v>0.37731716623301736</v>
      </c>
      <c r="Q64" s="8">
        <v>0.46505371729131106</v>
      </c>
      <c r="R64" s="8">
        <v>8.7580581279700677E-3</v>
      </c>
      <c r="S64" s="10">
        <v>4.4271798953675185</v>
      </c>
      <c r="T64" s="54">
        <v>0</v>
      </c>
      <c r="U64" s="8">
        <v>3.215356104072439E-3</v>
      </c>
      <c r="V64" s="8">
        <v>0.10170785515105135</v>
      </c>
      <c r="W64" s="8">
        <v>0.35697240542561476</v>
      </c>
      <c r="X64" s="8">
        <v>0.53324086583791219</v>
      </c>
      <c r="Y64" s="8">
        <v>4.8635174813490192E-3</v>
      </c>
      <c r="Z64" s="10">
        <v>4.3164074682025184</v>
      </c>
      <c r="AA64" s="54">
        <v>0</v>
      </c>
      <c r="AB64" s="8">
        <v>1.8173442257515694E-2</v>
      </c>
      <c r="AC64" s="8">
        <v>0.11727487160389323</v>
      </c>
      <c r="AD64" s="8">
        <v>0.39119779758863582</v>
      </c>
      <c r="AE64" s="8">
        <v>0.46849037106860592</v>
      </c>
      <c r="AF64" s="8">
        <v>4.8635174813490192E-3</v>
      </c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10">
        <v>4.1900566060764035</v>
      </c>
      <c r="F65" s="8">
        <v>4.7779959073681452E-3</v>
      </c>
      <c r="G65" s="8">
        <v>1.9992401974329548E-2</v>
      </c>
      <c r="H65" s="8">
        <v>0.17621356772554189</v>
      </c>
      <c r="I65" s="8">
        <v>0.37698366294575159</v>
      </c>
      <c r="J65" s="8">
        <v>0.42025026422182615</v>
      </c>
      <c r="K65" s="8">
        <v>1.7821072251822737E-3</v>
      </c>
      <c r="L65" s="10">
        <v>4.4529791559268217</v>
      </c>
      <c r="M65" s="8">
        <v>4.3218941870863182E-4</v>
      </c>
      <c r="N65" s="8">
        <v>1.9284590358427099E-3</v>
      </c>
      <c r="O65" s="8">
        <v>7.9891101641771003E-2</v>
      </c>
      <c r="P65" s="8">
        <v>0.3783328157501496</v>
      </c>
      <c r="Q65" s="8">
        <v>0.53687130759565027</v>
      </c>
      <c r="R65" s="8">
        <v>2.5441265578765946E-3</v>
      </c>
      <c r="S65" s="10">
        <v>4.4710674208538999</v>
      </c>
      <c r="T65" s="54">
        <v>0</v>
      </c>
      <c r="U65" s="8">
        <v>4.1761782499248621E-3</v>
      </c>
      <c r="V65" s="8">
        <v>7.2732200579735104E-2</v>
      </c>
      <c r="W65" s="8">
        <v>0.37016519256068386</v>
      </c>
      <c r="X65" s="8">
        <v>0.5514622520648369</v>
      </c>
      <c r="Y65" s="8">
        <v>1.4641765448173178E-3</v>
      </c>
      <c r="Z65" s="10">
        <v>4.4077074316424412</v>
      </c>
      <c r="AA65" s="54">
        <v>0</v>
      </c>
      <c r="AB65" s="8">
        <v>1.4627448118550541E-3</v>
      </c>
      <c r="AC65" s="8">
        <v>8.1061549040213732E-2</v>
      </c>
      <c r="AD65" s="8">
        <v>0.42491401495531711</v>
      </c>
      <c r="AE65" s="8">
        <v>0.49109751464779516</v>
      </c>
      <c r="AF65" s="8">
        <v>1.4641765448173178E-3</v>
      </c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10">
        <v>4.1588141678740973</v>
      </c>
      <c r="F66" s="8">
        <v>4.5252056522885652E-3</v>
      </c>
      <c r="G66" s="8">
        <v>1.6464015792866611E-2</v>
      </c>
      <c r="H66" s="8">
        <v>0.19541720016585282</v>
      </c>
      <c r="I66" s="8">
        <v>0.38068688880368839</v>
      </c>
      <c r="J66" s="8">
        <v>0.40032500915297553</v>
      </c>
      <c r="K66" s="8">
        <v>2.5816804323318472E-3</v>
      </c>
      <c r="L66" s="10">
        <v>4.42823263096916</v>
      </c>
      <c r="M66" s="54">
        <v>0</v>
      </c>
      <c r="N66" s="8">
        <v>2.5273699379737631E-3</v>
      </c>
      <c r="O66" s="8">
        <v>8.9102350782164025E-2</v>
      </c>
      <c r="P66" s="8">
        <v>0.38353489960985832</v>
      </c>
      <c r="Q66" s="8">
        <v>0.52055801412729463</v>
      </c>
      <c r="R66" s="8">
        <v>4.2773655427130958E-3</v>
      </c>
      <c r="S66" s="10">
        <v>4.4555528909548689</v>
      </c>
      <c r="T66" s="54">
        <v>0</v>
      </c>
      <c r="U66" s="8">
        <v>2.9333738248021892E-3</v>
      </c>
      <c r="V66" s="8">
        <v>8.0742317614843934E-2</v>
      </c>
      <c r="W66" s="8">
        <v>0.37300752304236157</v>
      </c>
      <c r="X66" s="8">
        <v>0.54119568086064473</v>
      </c>
      <c r="Y66" s="8">
        <v>2.1211046573516371E-3</v>
      </c>
      <c r="Z66" s="10">
        <v>4.4035117215752786</v>
      </c>
      <c r="AA66" s="54">
        <v>0</v>
      </c>
      <c r="AB66" s="8">
        <v>2.8969493318065837E-3</v>
      </c>
      <c r="AC66" s="8">
        <v>8.027420977751662E-2</v>
      </c>
      <c r="AD66" s="8">
        <v>0.42598379680884241</v>
      </c>
      <c r="AE66" s="8">
        <v>0.48872393942448655</v>
      </c>
      <c r="AF66" s="8">
        <v>2.1211046573516371E-3</v>
      </c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10">
        <v>4.2162946749845389</v>
      </c>
      <c r="F67" s="8">
        <v>3.9901009369917783E-3</v>
      </c>
      <c r="G67" s="8">
        <v>3.2968090988634333E-2</v>
      </c>
      <c r="H67" s="8">
        <v>0.14434283725844316</v>
      </c>
      <c r="I67" s="8">
        <v>0.37919069055549776</v>
      </c>
      <c r="J67" s="8">
        <v>0.43827786469679031</v>
      </c>
      <c r="K67" s="8">
        <v>1.2304155636425561E-3</v>
      </c>
      <c r="L67" s="10">
        <v>4.4578499082357634</v>
      </c>
      <c r="M67" s="8">
        <v>1.0424265878129684E-3</v>
      </c>
      <c r="N67" s="8">
        <v>2.999971800566804E-3</v>
      </c>
      <c r="O67" s="8">
        <v>7.9449385902709932E-2</v>
      </c>
      <c r="P67" s="8">
        <v>0.36941462829512545</v>
      </c>
      <c r="Q67" s="8">
        <v>0.54586317185014244</v>
      </c>
      <c r="R67" s="8">
        <v>1.2304155636425561E-3</v>
      </c>
      <c r="S67" s="10">
        <v>4.4858127258109484</v>
      </c>
      <c r="T67" s="54">
        <v>0</v>
      </c>
      <c r="U67" s="8">
        <v>6.0023153704960941E-3</v>
      </c>
      <c r="V67" s="8">
        <v>6.6726226842957745E-2</v>
      </c>
      <c r="W67" s="8">
        <v>0.36209521036686276</v>
      </c>
      <c r="X67" s="8">
        <v>0.56394583185604119</v>
      </c>
      <c r="Y67" s="8">
        <v>1.2304155636425561E-3</v>
      </c>
      <c r="Z67" s="10">
        <v>4.391673023552225</v>
      </c>
      <c r="AA67" s="54">
        <v>0</v>
      </c>
      <c r="AB67" s="8">
        <v>3.3024774169770773E-3</v>
      </c>
      <c r="AC67" s="8">
        <v>9.1533999934880067E-2</v>
      </c>
      <c r="AD67" s="8">
        <v>0.41460304934747649</v>
      </c>
      <c r="AE67" s="8">
        <v>0.48933005773702393</v>
      </c>
      <c r="AF67" s="8">
        <v>1.2304155636425561E-3</v>
      </c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10">
        <v>4.1248568054440193</v>
      </c>
      <c r="F68" s="8">
        <v>4.4646823205835079E-3</v>
      </c>
      <c r="G68" s="8">
        <v>3.4688328312285563E-2</v>
      </c>
      <c r="H68" s="8">
        <v>0.19955218416899137</v>
      </c>
      <c r="I68" s="8">
        <v>0.35308865341318935</v>
      </c>
      <c r="J68" s="8">
        <v>0.40703324820528103</v>
      </c>
      <c r="K68" s="8">
        <v>1.1729035796688627E-3</v>
      </c>
      <c r="L68" s="10">
        <v>4.4047464946344119</v>
      </c>
      <c r="M68" s="8">
        <v>1.1560191185543674E-3</v>
      </c>
      <c r="N68" s="8">
        <v>8.6953304193758537E-4</v>
      </c>
      <c r="O68" s="8">
        <v>0.12563070783513908</v>
      </c>
      <c r="P68" s="8">
        <v>0.33606123912802216</v>
      </c>
      <c r="Q68" s="8">
        <v>0.53510959729667729</v>
      </c>
      <c r="R68" s="8">
        <v>1.1729035796688627E-3</v>
      </c>
      <c r="S68" s="10">
        <v>4.411885619366533</v>
      </c>
      <c r="T68" s="54">
        <v>0</v>
      </c>
      <c r="U68" s="8">
        <v>7.777208365469801E-3</v>
      </c>
      <c r="V68" s="8">
        <v>0.11009103740167156</v>
      </c>
      <c r="W68" s="8">
        <v>0.343910879271416</v>
      </c>
      <c r="X68" s="8">
        <v>0.53704797138177296</v>
      </c>
      <c r="Y68" s="8">
        <v>1.1729035796688627E-3</v>
      </c>
      <c r="Z68" s="26">
        <v>4.3348043257146358</v>
      </c>
      <c r="AA68" s="54">
        <v>0</v>
      </c>
      <c r="AB68" s="8">
        <v>1.2050024938191138E-3</v>
      </c>
      <c r="AC68" s="8">
        <v>0.12204111180637298</v>
      </c>
      <c r="AD68" s="8">
        <v>0.4167182328036228</v>
      </c>
      <c r="AE68" s="8">
        <v>0.45886274931651583</v>
      </c>
      <c r="AF68" s="8">
        <v>1.1729035796688627E-3</v>
      </c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26">
        <v>4.0063394268541517</v>
      </c>
      <c r="F69" s="8">
        <v>9.4262401019138947E-3</v>
      </c>
      <c r="G69" s="8">
        <v>1.2720341525004418E-2</v>
      </c>
      <c r="H69" s="8">
        <v>0.21418388221440554</v>
      </c>
      <c r="I69" s="8">
        <v>0.48103543570927854</v>
      </c>
      <c r="J69" s="13">
        <v>0.27418917644630009</v>
      </c>
      <c r="K69" s="8">
        <v>8.4449240030978912E-3</v>
      </c>
      <c r="L69" s="26">
        <v>4.2798736839409601</v>
      </c>
      <c r="M69" s="54">
        <v>0</v>
      </c>
      <c r="N69" s="8">
        <v>1.0932212052925005E-2</v>
      </c>
      <c r="O69" s="8">
        <v>5.0889040119651702E-2</v>
      </c>
      <c r="P69" s="14">
        <v>0.57947018764921066</v>
      </c>
      <c r="Q69" s="13">
        <v>0.35026363617511508</v>
      </c>
      <c r="R69" s="8">
        <v>8.4449240030978912E-3</v>
      </c>
      <c r="S69" s="26">
        <v>4.323486392780115</v>
      </c>
      <c r="T69" s="54">
        <v>0</v>
      </c>
      <c r="U69" s="8">
        <v>4.9819288015463137E-3</v>
      </c>
      <c r="V69" s="8">
        <v>5.4296942383077959E-2</v>
      </c>
      <c r="W69" s="14">
        <v>0.54726083004905668</v>
      </c>
      <c r="X69" s="13">
        <v>0.38501537476322162</v>
      </c>
      <c r="Y69" s="8">
        <v>8.4449240030978912E-3</v>
      </c>
      <c r="Z69" s="26">
        <v>4.229787857134121</v>
      </c>
      <c r="AA69" s="54">
        <v>0</v>
      </c>
      <c r="AB69" s="8">
        <v>1.3768224241434137E-2</v>
      </c>
      <c r="AC69" s="8">
        <v>6.5324326101070473E-2</v>
      </c>
      <c r="AD69" s="14">
        <v>0.59175443492667168</v>
      </c>
      <c r="AE69" s="13">
        <v>0.32070809072772621</v>
      </c>
      <c r="AF69" s="8">
        <v>8.4449240030978912E-3</v>
      </c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27">
        <v>4.3279217282872651</v>
      </c>
      <c r="F70" s="54">
        <v>0</v>
      </c>
      <c r="G70" s="8">
        <v>1.8819303851102965E-2</v>
      </c>
      <c r="H70" s="8">
        <v>0.21696714289876001</v>
      </c>
      <c r="I70" s="13">
        <v>0.17845694241479365</v>
      </c>
      <c r="J70" s="14">
        <v>0.58095191459232598</v>
      </c>
      <c r="K70" s="8">
        <v>4.8046962430167732E-3</v>
      </c>
      <c r="L70" s="10">
        <v>4.4841114476397816</v>
      </c>
      <c r="M70" s="54">
        <v>0</v>
      </c>
      <c r="N70" s="54">
        <v>0</v>
      </c>
      <c r="O70" s="14">
        <v>0.18516814972916287</v>
      </c>
      <c r="P70" s="13">
        <v>0.14307356511255445</v>
      </c>
      <c r="Q70" s="14">
        <v>0.66695358891526557</v>
      </c>
      <c r="R70" s="8">
        <v>4.8046962430167732E-3</v>
      </c>
      <c r="S70" s="10">
        <v>4.4938804753689139</v>
      </c>
      <c r="T70" s="54">
        <v>0</v>
      </c>
      <c r="U70" s="8">
        <v>2.4144336079572129E-3</v>
      </c>
      <c r="V70" s="14">
        <v>0.15529019497536461</v>
      </c>
      <c r="W70" s="13">
        <v>0.18586408327797124</v>
      </c>
      <c r="X70" s="8">
        <v>0.65162659189568983</v>
      </c>
      <c r="Y70" s="8">
        <v>4.8046962430167732E-3</v>
      </c>
      <c r="Z70" s="10">
        <v>4.4408957268753619</v>
      </c>
      <c r="AA70" s="54">
        <v>0</v>
      </c>
      <c r="AB70" s="54">
        <v>0</v>
      </c>
      <c r="AC70" s="14">
        <v>0.18370293970281673</v>
      </c>
      <c r="AD70" s="13">
        <v>0.18901206751847152</v>
      </c>
      <c r="AE70" s="14">
        <v>0.62248029653569459</v>
      </c>
      <c r="AF70" s="8">
        <v>4.8046962430167732E-3</v>
      </c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27">
        <v>4.3723176868192839</v>
      </c>
      <c r="F71" s="54">
        <v>0</v>
      </c>
      <c r="G71" s="54">
        <v>0</v>
      </c>
      <c r="H71" s="13">
        <v>8.0164243298870397E-2</v>
      </c>
      <c r="I71" s="8">
        <v>0.46498841314950357</v>
      </c>
      <c r="J71" s="8">
        <v>0.45107885528327329</v>
      </c>
      <c r="K71" s="8">
        <v>3.7684882683529019E-3</v>
      </c>
      <c r="L71" s="10">
        <v>4.5227432582290268</v>
      </c>
      <c r="M71" s="54">
        <v>0</v>
      </c>
      <c r="N71" s="54">
        <v>0</v>
      </c>
      <c r="O71" s="13">
        <v>1.5612261208795419E-2</v>
      </c>
      <c r="P71" s="8">
        <v>0.44603221935338483</v>
      </c>
      <c r="Q71" s="8">
        <v>0.5383555194378199</v>
      </c>
      <c r="R71" s="54">
        <v>0</v>
      </c>
      <c r="S71" s="27">
        <v>4.600908477650032</v>
      </c>
      <c r="T71" s="54">
        <v>0</v>
      </c>
      <c r="U71" s="54">
        <v>0</v>
      </c>
      <c r="V71" s="8">
        <v>2.5127928152803725E-2</v>
      </c>
      <c r="W71" s="8">
        <v>0.34883566604436189</v>
      </c>
      <c r="X71" s="8">
        <v>0.62603640580283437</v>
      </c>
      <c r="Y71" s="54">
        <v>0</v>
      </c>
      <c r="Z71" s="27">
        <v>4.5772682550632684</v>
      </c>
      <c r="AA71" s="54">
        <v>0</v>
      </c>
      <c r="AB71" s="54">
        <v>0</v>
      </c>
      <c r="AC71" s="13">
        <v>2.0884582465591776E-2</v>
      </c>
      <c r="AD71" s="8">
        <v>0.38096258000555028</v>
      </c>
      <c r="AE71" s="8">
        <v>0.59815283752885795</v>
      </c>
      <c r="AF71" s="54">
        <v>0</v>
      </c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10">
        <v>4.173398037642654</v>
      </c>
      <c r="F72" s="54">
        <v>0</v>
      </c>
      <c r="G72" s="8">
        <v>1.6075404274632183E-2</v>
      </c>
      <c r="H72" s="8">
        <v>0.14413104273456218</v>
      </c>
      <c r="I72" s="14">
        <v>0.49011366406433032</v>
      </c>
      <c r="J72" s="8">
        <v>0.34967988892647583</v>
      </c>
      <c r="K72" s="54">
        <v>0</v>
      </c>
      <c r="L72" s="10">
        <v>4.4898047722754724</v>
      </c>
      <c r="M72" s="54">
        <v>0</v>
      </c>
      <c r="N72" s="8">
        <v>2.4227207727827581E-3</v>
      </c>
      <c r="O72" s="13">
        <v>2.749247776064509E-2</v>
      </c>
      <c r="P72" s="8">
        <v>0.4433572319536046</v>
      </c>
      <c r="Q72" s="8">
        <v>0.51774105281869731</v>
      </c>
      <c r="R72" s="8">
        <v>8.9865166942710659E-3</v>
      </c>
      <c r="S72" s="10">
        <v>4.5308191465776027</v>
      </c>
      <c r="T72" s="54">
        <v>0</v>
      </c>
      <c r="U72" s="8">
        <v>6.1944922131584208E-3</v>
      </c>
      <c r="V72" s="13">
        <v>1.708120824130752E-2</v>
      </c>
      <c r="W72" s="8">
        <v>0.41643496030030497</v>
      </c>
      <c r="X72" s="8">
        <v>0.56028933924523006</v>
      </c>
      <c r="Y72" s="54">
        <v>0</v>
      </c>
      <c r="Z72" s="10">
        <v>4.4246817648651939</v>
      </c>
      <c r="AA72" s="54">
        <v>0</v>
      </c>
      <c r="AB72" s="8">
        <v>6.1944922131584208E-3</v>
      </c>
      <c r="AC72" s="13">
        <v>7.0319833303004557E-3</v>
      </c>
      <c r="AD72" s="14">
        <v>0.54267079183473277</v>
      </c>
      <c r="AE72" s="8">
        <v>0.44410273262180938</v>
      </c>
      <c r="AF72" s="54">
        <v>0</v>
      </c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10">
        <v>4.2456604083098499</v>
      </c>
      <c r="F73" s="8">
        <v>2.9202646511385932E-3</v>
      </c>
      <c r="G73" s="8">
        <v>2.2173734293918002E-2</v>
      </c>
      <c r="H73" s="8">
        <v>0.13763080319336285</v>
      </c>
      <c r="I73" s="8">
        <v>0.40087572381711473</v>
      </c>
      <c r="J73" s="8">
        <v>0.43639947404446516</v>
      </c>
      <c r="K73" s="54">
        <v>0</v>
      </c>
      <c r="L73" s="10">
        <v>4.4763397468457731</v>
      </c>
      <c r="M73" s="54">
        <v>0</v>
      </c>
      <c r="N73" s="8">
        <v>3.3007809920595648E-3</v>
      </c>
      <c r="O73" s="8">
        <v>4.9155842578294938E-2</v>
      </c>
      <c r="P73" s="8">
        <v>0.41544622502145861</v>
      </c>
      <c r="Q73" s="8">
        <v>0.53209715140818603</v>
      </c>
      <c r="R73" s="54">
        <v>0</v>
      </c>
      <c r="S73" s="10">
        <v>4.5136351241534394</v>
      </c>
      <c r="T73" s="54">
        <v>0</v>
      </c>
      <c r="U73" s="54">
        <v>0</v>
      </c>
      <c r="V73" s="8">
        <v>4.436691139714382E-2</v>
      </c>
      <c r="W73" s="8">
        <v>0.39763105305227497</v>
      </c>
      <c r="X73" s="8">
        <v>0.55800203555058037</v>
      </c>
      <c r="Y73" s="54">
        <v>0</v>
      </c>
      <c r="Z73" s="10">
        <v>4.4688437722957284</v>
      </c>
      <c r="AA73" s="54">
        <v>0</v>
      </c>
      <c r="AB73" s="8">
        <v>3.5132651136712766E-3</v>
      </c>
      <c r="AC73" s="8">
        <v>4.9938929166717709E-2</v>
      </c>
      <c r="AD73" s="8">
        <v>0.42073857402981912</v>
      </c>
      <c r="AE73" s="8">
        <v>0.5258092316897911</v>
      </c>
      <c r="AF73" s="54">
        <v>0</v>
      </c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10">
        <v>4.190058257363984</v>
      </c>
      <c r="F74" s="8">
        <v>9.9138822451984264E-3</v>
      </c>
      <c r="G74" s="8">
        <v>2.1937488374196866E-2</v>
      </c>
      <c r="H74" s="8">
        <v>0.17523987176707473</v>
      </c>
      <c r="I74" s="8">
        <v>0.35399400499848482</v>
      </c>
      <c r="J74" s="8">
        <v>0.43891475261504609</v>
      </c>
      <c r="K74" s="54">
        <v>0</v>
      </c>
      <c r="L74" s="10">
        <v>4.4977555494015657</v>
      </c>
      <c r="M74" s="54">
        <v>0</v>
      </c>
      <c r="N74" s="8">
        <v>3.6720443534715335E-3</v>
      </c>
      <c r="O74" s="8">
        <v>6.405934929866075E-2</v>
      </c>
      <c r="P74" s="8">
        <v>0.36179471907003552</v>
      </c>
      <c r="Q74" s="8">
        <v>0.56785583969344244</v>
      </c>
      <c r="R74" s="8">
        <v>2.6180475843907312E-3</v>
      </c>
      <c r="S74" s="10">
        <v>4.5266119483393004</v>
      </c>
      <c r="T74" s="54">
        <v>0</v>
      </c>
      <c r="U74" s="54">
        <v>0</v>
      </c>
      <c r="V74" s="8">
        <v>5.5436124571455837E-2</v>
      </c>
      <c r="W74" s="8">
        <v>0.36251580251778753</v>
      </c>
      <c r="X74" s="8">
        <v>0.58204807291075777</v>
      </c>
      <c r="Y74" s="54">
        <v>0</v>
      </c>
      <c r="Z74" s="27">
        <v>4.4752363513071378</v>
      </c>
      <c r="AA74" s="54">
        <v>0</v>
      </c>
      <c r="AB74" s="54">
        <v>0</v>
      </c>
      <c r="AC74" s="8">
        <v>6.766646045449011E-2</v>
      </c>
      <c r="AD74" s="8">
        <v>0.38943072778388232</v>
      </c>
      <c r="AE74" s="8">
        <v>0.54290281176162858</v>
      </c>
      <c r="AF74" s="54">
        <v>0</v>
      </c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32">
    <mergeCell ref="A1:B3"/>
    <mergeCell ref="C1:D1"/>
    <mergeCell ref="E1:E3"/>
    <mergeCell ref="F1:K1"/>
    <mergeCell ref="L1:L3"/>
    <mergeCell ref="S1:S3"/>
    <mergeCell ref="T1:Y1"/>
    <mergeCell ref="Z1:Z3"/>
    <mergeCell ref="AA1:AF1"/>
    <mergeCell ref="C2:C3"/>
    <mergeCell ref="D2:D3"/>
    <mergeCell ref="M1:R1"/>
    <mergeCell ref="A50:A51"/>
    <mergeCell ref="A5:A8"/>
    <mergeCell ref="A9:A10"/>
    <mergeCell ref="A11:A16"/>
    <mergeCell ref="A17:A21"/>
    <mergeCell ref="A22:A23"/>
    <mergeCell ref="A24:A27"/>
    <mergeCell ref="A28:A31"/>
    <mergeCell ref="A32:A33"/>
    <mergeCell ref="A34:A37"/>
    <mergeCell ref="A38:A47"/>
    <mergeCell ref="A48:A49"/>
    <mergeCell ref="A66:A67"/>
    <mergeCell ref="A68:A74"/>
    <mergeCell ref="A52:A53"/>
    <mergeCell ref="A54:A55"/>
    <mergeCell ref="A56:A59"/>
    <mergeCell ref="A60:A61"/>
    <mergeCell ref="A62:A63"/>
    <mergeCell ref="A64:A65"/>
  </mergeCells>
  <hyperlinks>
    <hyperlink ref="A1:B3" location="'Index'!A87" display="Vissza" xr:uid="{68C17BDD-C824-4AC6-907D-E8A29F1F547D}"/>
  </hyperlinks>
  <pageMargins left="0.75" right="0.75" top="1" bottom="1" header="0.5" footer="0.5"/>
  <pageSetup orientation="portrait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44CF0-8438-40CA-8E11-D1800B4633BE}">
  <sheetPr codeName="Munka7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297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1.3847624081141662E-2</v>
      </c>
      <c r="F4" s="8">
        <v>0.9858327590562691</v>
      </c>
      <c r="G4" s="8">
        <v>3.1961686258948356E-4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1.2304412312889132E-2</v>
      </c>
      <c r="F5" s="8">
        <v>0.98769558768711074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1.7444735371306083E-2</v>
      </c>
      <c r="F6" s="8">
        <v>0.98255526462869403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1.326890307189043E-2</v>
      </c>
      <c r="F7" s="8">
        <v>0.98550888814348492</v>
      </c>
      <c r="G7" s="8">
        <v>1.2222087846246363E-3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1.1347543297489684E-2</v>
      </c>
      <c r="F8" s="8">
        <v>0.98865245670251045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1.2423336462090751E-2</v>
      </c>
      <c r="F9" s="8">
        <v>0.98709454929862428</v>
      </c>
      <c r="G9" s="8">
        <v>4.8211423928495281E-4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1.6649062168842044E-2</v>
      </c>
      <c r="F10" s="8">
        <v>0.98335093783115812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1.58086970277076E-2</v>
      </c>
      <c r="F11" s="8">
        <v>0.98419130297229218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1.610626956798596E-2</v>
      </c>
      <c r="F12" s="8">
        <v>0.98280542004151994</v>
      </c>
      <c r="G12" s="8">
        <v>1.0883103904942759E-3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1.5211255059081965E-2</v>
      </c>
      <c r="F13" s="8">
        <v>0.98478874494091817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54">
        <v>0</v>
      </c>
      <c r="F14" s="8">
        <v>1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4.5582284706682632E-3</v>
      </c>
      <c r="F15" s="8">
        <v>0.99544177152933178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1.1777079746387748E-2</v>
      </c>
      <c r="F16" s="8">
        <v>0.98822292025361191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9.4954790383041301E-3</v>
      </c>
      <c r="F17" s="8">
        <v>0.99050452096169594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5.9986774059688905E-3</v>
      </c>
      <c r="F18" s="8">
        <v>0.99266887943736526</v>
      </c>
      <c r="G18" s="8">
        <v>1.3324431566657171E-3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1.9773147257217783E-2</v>
      </c>
      <c r="F19" s="8">
        <v>0.98022685274278198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9.9629242317095437E-3</v>
      </c>
      <c r="F20" s="8">
        <v>0.99003707576829014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0.1048117439707044</v>
      </c>
      <c r="F21" s="8">
        <v>0.89518825602929564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1.4994584920059218E-2</v>
      </c>
      <c r="F22" s="8">
        <v>0.98500541507993977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8.4198062217918264E-3</v>
      </c>
      <c r="F23" s="8">
        <v>0.9897480386875922</v>
      </c>
      <c r="G23" s="8">
        <v>1.8321550906163222E-3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7.8726903708735176E-3</v>
      </c>
      <c r="F24" s="8">
        <v>0.99212730962912632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1.9856226801664961E-2</v>
      </c>
      <c r="F25" s="8">
        <v>0.9801437731983349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7.058554614461224E-3</v>
      </c>
      <c r="F26" s="8">
        <v>0.99192539088966047</v>
      </c>
      <c r="G26" s="8">
        <v>1.0160544958783952E-3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2.2458434720879369E-2</v>
      </c>
      <c r="F27" s="8">
        <v>0.97754156527912062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1.0660604609426513E-2</v>
      </c>
      <c r="F28" s="8">
        <v>0.98933939539057392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1.0636631931040174E-2</v>
      </c>
      <c r="F29" s="8">
        <v>0.98936336806895997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1.4631307579963941E-2</v>
      </c>
      <c r="F30" s="8">
        <v>0.98449040592736947</v>
      </c>
      <c r="G30" s="8">
        <v>8.7828649266639437E-4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1.6276307874111638E-2</v>
      </c>
      <c r="F31" s="8">
        <v>0.98372369212588817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1.5857536557205055E-2</v>
      </c>
      <c r="F32" s="8">
        <v>0.9837350673720896</v>
      </c>
      <c r="G32" s="8">
        <v>4.0739607070623067E-4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6.5292404517924181E-3</v>
      </c>
      <c r="F33" s="8">
        <v>0.99347075954820763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1.5322359992065189E-2</v>
      </c>
      <c r="F34" s="8">
        <v>0.98325028647171731</v>
      </c>
      <c r="G34" s="8">
        <v>1.4273535362176115E-3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1.0081687346157086E-2</v>
      </c>
      <c r="F35" s="8">
        <v>0.98991831265384289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7.8693084967044764E-3</v>
      </c>
      <c r="F36" s="8">
        <v>0.99213069150329536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2.0057321271896272E-2</v>
      </c>
      <c r="F37" s="8">
        <v>0.97994267872810392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9.7280837536516916E-3</v>
      </c>
      <c r="F38" s="8">
        <v>0.99027191624634825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1.6689088398080587E-2</v>
      </c>
      <c r="F39" s="8">
        <v>0.98331091160191919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1.9904415666514016E-2</v>
      </c>
      <c r="F40" s="8">
        <v>0.97474944208613479</v>
      </c>
      <c r="G40" s="8">
        <v>5.346142247351234E-3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2.2033429812543071E-2</v>
      </c>
      <c r="F41" s="8">
        <v>0.97796657018745703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54">
        <v>0</v>
      </c>
      <c r="F42" s="8">
        <v>1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54">
        <v>0</v>
      </c>
      <c r="F43" s="8">
        <v>1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9.3591794592358148E-3</v>
      </c>
      <c r="F44" s="8">
        <v>0.99064082054076397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2.3572376683382242E-2</v>
      </c>
      <c r="F45" s="8">
        <v>0.97642762331661781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3.0461920786972418E-2</v>
      </c>
      <c r="F46" s="8">
        <v>0.96953807921302759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8.9129866034213124E-3</v>
      </c>
      <c r="F47" s="8">
        <v>0.99108701339657879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2.5376171908292163E-2</v>
      </c>
      <c r="F48" s="8">
        <v>0.97462382809170778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1.1122518591530874E-2</v>
      </c>
      <c r="F49" s="8">
        <v>0.98848231386249064</v>
      </c>
      <c r="G49" s="8">
        <v>3.9516754597768253E-4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1.3847624081141662E-2</v>
      </c>
      <c r="F51" s="8">
        <v>0.9858327590562691</v>
      </c>
      <c r="G51" s="8">
        <v>3.1961686258948356E-4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54">
        <v>0</v>
      </c>
      <c r="F52" s="8">
        <v>1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1.4877143154380643E-2</v>
      </c>
      <c r="F53" s="8">
        <v>0.98477947766436491</v>
      </c>
      <c r="G53" s="8">
        <v>3.4337918125415561E-4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1.1585282965058423E-2</v>
      </c>
      <c r="F54" s="8">
        <v>0.98807203176742742</v>
      </c>
      <c r="G54" s="8">
        <v>3.4268526751425469E-4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4.5192763547340246E-2</v>
      </c>
      <c r="F55" s="8">
        <v>0.95480723645265964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54">
        <v>0</v>
      </c>
      <c r="F56" s="8">
        <v>1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1.4877143154380643E-2</v>
      </c>
      <c r="F57" s="8">
        <v>0.98477947766436491</v>
      </c>
      <c r="G57" s="8">
        <v>3.4337918125415561E-4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1.3847624081141662E-2</v>
      </c>
      <c r="F61" s="8">
        <v>0.9858327590562691</v>
      </c>
      <c r="G61" s="8">
        <v>3.1961686258948356E-4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1.3982802017980999E-2</v>
      </c>
      <c r="F62" s="8">
        <v>0.98556113608474294</v>
      </c>
      <c r="G62" s="8">
        <v>4.5606189727542308E-4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1.353097534296392E-2</v>
      </c>
      <c r="F63" s="8">
        <v>0.98646902465703623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2.5366606162655979E-2</v>
      </c>
      <c r="F64" s="8">
        <v>0.97463339383734382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1.2639409458890517E-2</v>
      </c>
      <c r="F65" s="8">
        <v>0.9870074493823483</v>
      </c>
      <c r="G65" s="8">
        <v>3.5314115876130853E-4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1.5640641217141163E-2</v>
      </c>
      <c r="F66" s="8">
        <v>0.9838477747397989</v>
      </c>
      <c r="G66" s="8">
        <v>5.1158404305993229E-4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1.086232987526276E-2</v>
      </c>
      <c r="F67" s="8">
        <v>0.98913767012473774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1.6505714121631855E-2</v>
      </c>
      <c r="F68" s="8">
        <v>0.98349428587836807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6.403768030378237E-3</v>
      </c>
      <c r="F69" s="8">
        <v>0.99359623196962177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1.3139762358579603E-2</v>
      </c>
      <c r="F70" s="8">
        <v>0.98686023764142017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8">
        <v>1.567360403962231E-2</v>
      </c>
      <c r="F71" s="8">
        <v>0.98432639596037763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8">
        <v>1.4673883213063238E-2</v>
      </c>
      <c r="F72" s="8">
        <v>0.98238754659362504</v>
      </c>
      <c r="G72" s="8">
        <v>2.9385701933118454E-3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1.6358787968664152E-2</v>
      </c>
      <c r="F73" s="8">
        <v>0.98364121203133559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9.8322185547630239E-3</v>
      </c>
      <c r="F74" s="8">
        <v>0.99016778144523698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88" display="Vissza" xr:uid="{11F32EF9-DF8D-4E8B-9711-373200CE19F9}"/>
  </hyperlinks>
  <pageMargins left="0.75" right="0.75" top="1" bottom="1" header="0.5" footer="0.5"/>
  <pageSetup orientation="portrait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433DB-5663-4D52-A74F-9A0CDDC5D53A}">
  <sheetPr codeName="Munka7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298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2.1317341511823327E-2</v>
      </c>
      <c r="F4" s="8">
        <v>0.97868265848817726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1.7382328509977733E-2</v>
      </c>
      <c r="F5" s="8">
        <v>0.98261767149002244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2.6068159348708219E-2</v>
      </c>
      <c r="F6" s="8">
        <v>0.97393184065129157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1.6652466717752813E-2</v>
      </c>
      <c r="F7" s="8">
        <v>0.98334753328224678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2.6152297355549942E-2</v>
      </c>
      <c r="F8" s="8">
        <v>0.9738477026444502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2.2165992795370439E-2</v>
      </c>
      <c r="F9" s="8">
        <v>0.97783400720462921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1.9648125268485375E-2</v>
      </c>
      <c r="F10" s="8">
        <v>0.98035187473151464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2.3183804264285523E-2</v>
      </c>
      <c r="F11" s="8">
        <v>0.9768161957357141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2.4873883667992213E-2</v>
      </c>
      <c r="F12" s="8">
        <v>0.97512611633200774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1.9111050866119559E-2</v>
      </c>
      <c r="F13" s="8">
        <v>0.98088894913388036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1.7951554845182165E-2</v>
      </c>
      <c r="F14" s="8">
        <v>0.98204844515481782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4.5582284706682632E-3</v>
      </c>
      <c r="F15" s="8">
        <v>0.99544177152933178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3.3333936761479735E-2</v>
      </c>
      <c r="F16" s="8">
        <v>0.96666606323851989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2.4294727765368368E-2</v>
      </c>
      <c r="F17" s="8">
        <v>0.97570527223463199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1.5536330418901526E-2</v>
      </c>
      <c r="F18" s="8">
        <v>0.98446366958109843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2.5649826287136461E-2</v>
      </c>
      <c r="F19" s="8">
        <v>0.97435017371286325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1.7378407921133474E-2</v>
      </c>
      <c r="F20" s="8">
        <v>0.98262159207886635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3.3073973198174823E-2</v>
      </c>
      <c r="F21" s="8">
        <v>0.96692602680182504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2.3998211373928574E-2</v>
      </c>
      <c r="F22" s="8">
        <v>0.97600178862607023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8.6305323180061316E-3</v>
      </c>
      <c r="F23" s="8">
        <v>0.99136946768199408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6.7698172709941854E-3</v>
      </c>
      <c r="F24" s="8">
        <v>0.99323018272900554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4.1033026172156768E-2</v>
      </c>
      <c r="F25" s="8">
        <v>0.95896697382784302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1.6048943086267482E-2</v>
      </c>
      <c r="F26" s="8">
        <v>0.98395105691373264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2.2173986171022265E-2</v>
      </c>
      <c r="F27" s="8">
        <v>0.97782601382897805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1.4146816857562375E-2</v>
      </c>
      <c r="F28" s="8">
        <v>0.98585318314243797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1.9319907697920871E-2</v>
      </c>
      <c r="F29" s="8">
        <v>0.98068009230207909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2.1436164814608451E-2</v>
      </c>
      <c r="F30" s="8">
        <v>0.97856383518539114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2.4879526129140624E-2</v>
      </c>
      <c r="F31" s="8">
        <v>0.97512047387085909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2.3488632066241286E-2</v>
      </c>
      <c r="F32" s="8">
        <v>0.97651136793375981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1.3411356829775956E-2</v>
      </c>
      <c r="F33" s="8">
        <v>0.98658864317022388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2.3289829418448017E-2</v>
      </c>
      <c r="F34" s="8">
        <v>0.97671017058155229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5.4060861121728674E-3</v>
      </c>
      <c r="F35" s="8">
        <v>0.99459391388782725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2.3589832844460801E-2</v>
      </c>
      <c r="F36" s="8">
        <v>0.97641016715553874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2.7802195531064486E-2</v>
      </c>
      <c r="F37" s="8">
        <v>0.97219780446893533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1.3388598680059583E-2</v>
      </c>
      <c r="F38" s="8">
        <v>0.98661140131994041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3.863510822786384E-2</v>
      </c>
      <c r="F39" s="8">
        <v>0.96136489177213602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1.1915130362784902E-2</v>
      </c>
      <c r="F40" s="8">
        <v>0.9880848696372152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7.5136601568088794E-3</v>
      </c>
      <c r="F41" s="8">
        <v>0.99248633984319101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3.6784258019288947E-3</v>
      </c>
      <c r="F42" s="8">
        <v>0.9963215741980711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5.9967085085907553E-3</v>
      </c>
      <c r="F43" s="8">
        <v>0.99400329149140931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3.3338722297316617E-2</v>
      </c>
      <c r="F44" s="8">
        <v>0.96666127770268306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5.1429428666398984E-2</v>
      </c>
      <c r="F45" s="8">
        <v>0.94857057133360134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1.9852429597949989E-2</v>
      </c>
      <c r="F46" s="8">
        <v>0.98014757040205025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2.2141229406758514E-2</v>
      </c>
      <c r="F47" s="8">
        <v>0.97785877059324156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3.292322925619752E-2</v>
      </c>
      <c r="F48" s="8">
        <v>0.96707677074380238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1.8573954497414051E-2</v>
      </c>
      <c r="F49" s="8">
        <v>0.98142604550258516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2.1317341511823327E-2</v>
      </c>
      <c r="F51" s="8">
        <v>0.97868265848817726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8">
        <v>1.0390783922431823E-2</v>
      </c>
      <c r="F52" s="8">
        <v>0.98960921607756835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2.2129690213463921E-2</v>
      </c>
      <c r="F53" s="8">
        <v>0.97787030978653633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1.942129824347625E-2</v>
      </c>
      <c r="F54" s="8">
        <v>0.98057870175652406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4.7587358998478491E-2</v>
      </c>
      <c r="F55" s="8">
        <v>0.95241264100152134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1.0390783922431823E-2</v>
      </c>
      <c r="F56" s="8">
        <v>0.98960921607756835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2.2129690213463921E-2</v>
      </c>
      <c r="F57" s="8">
        <v>0.97787030978653633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2.1317341511823327E-2</v>
      </c>
      <c r="F61" s="8">
        <v>0.97868265848817726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1.9291307843067845E-2</v>
      </c>
      <c r="F62" s="8">
        <v>0.98070869215693113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2.6063241765348581E-2</v>
      </c>
      <c r="F63" s="8">
        <v>0.9739367582346512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4.1525752508326658E-2</v>
      </c>
      <c r="F64" s="8">
        <v>0.9584742474916732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1.9197701296598136E-2</v>
      </c>
      <c r="F65" s="8">
        <v>0.9808022987034023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1.8557325490653941E-2</v>
      </c>
      <c r="F66" s="8">
        <v>0.98144267450934564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2.5912646080140777E-2</v>
      </c>
      <c r="F67" s="8">
        <v>0.9740873539198599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1.1124805372642439E-2</v>
      </c>
      <c r="F68" s="8">
        <v>0.9888751946273574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1.5905580011417123E-2</v>
      </c>
      <c r="F69" s="8">
        <v>0.98409441998858294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3.368548706348392E-2</v>
      </c>
      <c r="F70" s="8">
        <v>0.9663145129365156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8">
        <v>4.6928585562180186E-2</v>
      </c>
      <c r="F71" s="8">
        <v>0.95307141443781984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8">
        <v>2.026018847072697E-2</v>
      </c>
      <c r="F72" s="8">
        <v>0.97973981152927303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3.4089896547558778E-2</v>
      </c>
      <c r="F73" s="8">
        <v>0.96591010345244099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1.6810012674320564E-2</v>
      </c>
      <c r="F74" s="8">
        <v>0.98318998732567964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89" display="Vissza" xr:uid="{8FD46AEC-1A2A-41A8-8B9E-392D5EF8A6B8}"/>
  </hyperlinks>
  <pageMargins left="0.75" right="0.75" top="1" bottom="1" header="0.5" footer="0.5"/>
  <pageSetup orientation="portrait" horizontalDpi="300" verticalDpi="300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A9F88-FCE2-4A3D-A0AE-2079F388CDAA}">
  <sheetPr codeName="Munka7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299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1.1528487430931621E-2</v>
      </c>
      <c r="F4" s="8">
        <v>0.98847151256906873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1.4896707626342397E-2</v>
      </c>
      <c r="F5" s="8">
        <v>0.98510329237365757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1.5638411049879931E-2</v>
      </c>
      <c r="F6" s="8">
        <v>0.98436158895011983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1.0553004212548435E-2</v>
      </c>
      <c r="F7" s="8">
        <v>0.98944699578745154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1.8389638957548261E-3</v>
      </c>
      <c r="F8" s="8">
        <v>0.99816103610424523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1.5210299974224E-2</v>
      </c>
      <c r="F9" s="8">
        <v>0.98478970002577582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4.2867128394865886E-3</v>
      </c>
      <c r="F10" s="8">
        <v>0.99571328716051344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1.9573717005106534E-2</v>
      </c>
      <c r="F11" s="8">
        <v>0.98042628299489321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1.97356253014269E-2</v>
      </c>
      <c r="F12" s="8">
        <v>0.98026437469857286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4.3872157636937383E-3</v>
      </c>
      <c r="F13" s="8">
        <v>0.99561278423630628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8.3797294852883883E-3</v>
      </c>
      <c r="F14" s="8">
        <v>0.99162027051471158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4.5582284706682632E-3</v>
      </c>
      <c r="F15" s="8">
        <v>0.99544177152933178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54">
        <v>0</v>
      </c>
      <c r="F16" s="8">
        <v>1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1.138487003927432E-2</v>
      </c>
      <c r="F17" s="8">
        <v>0.98861512996072576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1.4376288822953104E-2</v>
      </c>
      <c r="F18" s="8">
        <v>0.98562371117704661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1.199681766876959E-2</v>
      </c>
      <c r="F19" s="8">
        <v>0.98800318233123041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8.1966047319384696E-3</v>
      </c>
      <c r="F20" s="8">
        <v>0.99180339526806127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54">
        <v>0</v>
      </c>
      <c r="F21" s="8">
        <v>1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1.0056518144127485E-2</v>
      </c>
      <c r="F22" s="8">
        <v>0.98994348185587167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1.8494358376333661E-2</v>
      </c>
      <c r="F23" s="8">
        <v>0.98150564162366682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6.0055248234407929E-3</v>
      </c>
      <c r="F24" s="8">
        <v>0.99399447517655903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1.6475570828634805E-2</v>
      </c>
      <c r="F25" s="8">
        <v>0.98352442917136496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8.157940263700347E-3</v>
      </c>
      <c r="F26" s="8">
        <v>0.99184205973629991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1.6206440568060265E-2</v>
      </c>
      <c r="F27" s="8">
        <v>0.9837935594319398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1.4272146526999327E-2</v>
      </c>
      <c r="F28" s="8">
        <v>0.98572785347300107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1.5296446816757858E-2</v>
      </c>
      <c r="F29" s="8">
        <v>0.98470355318324243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1.0373336786787691E-2</v>
      </c>
      <c r="F30" s="8">
        <v>0.98962666321321213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9.2650852767398942E-3</v>
      </c>
      <c r="F31" s="8">
        <v>0.99073491472326003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1.2733669255896586E-2</v>
      </c>
      <c r="F32" s="8">
        <v>0.9872663307441043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7.1402451351836741E-3</v>
      </c>
      <c r="F33" s="8">
        <v>0.99285975486481637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9.1989971038731657E-3</v>
      </c>
      <c r="F34" s="8">
        <v>0.99080100289612716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6.09192392738378E-3</v>
      </c>
      <c r="F35" s="8">
        <v>0.99390807607261611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9.1401337403225341E-3</v>
      </c>
      <c r="F36" s="8">
        <v>0.99085986625967737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1.8472927992465128E-2</v>
      </c>
      <c r="F37" s="8">
        <v>0.98152707200753508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1.0178225456162305E-2</v>
      </c>
      <c r="F38" s="8">
        <v>0.98982177454383768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1.0516627727658805E-2</v>
      </c>
      <c r="F39" s="8">
        <v>0.98948337227234107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5.7525394524019832E-3</v>
      </c>
      <c r="F40" s="8">
        <v>0.99424746054759794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1.3313840597181997E-2</v>
      </c>
      <c r="F41" s="8">
        <v>0.98668615940281801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54">
        <v>0</v>
      </c>
      <c r="F42" s="8">
        <v>1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54">
        <v>0</v>
      </c>
      <c r="F43" s="8">
        <v>1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1.3431798059005479E-2</v>
      </c>
      <c r="F44" s="8">
        <v>0.98656820194099448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1.3916514321886125E-2</v>
      </c>
      <c r="F45" s="8">
        <v>0.98608348567811399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2.5545948284429708E-2</v>
      </c>
      <c r="F46" s="8">
        <v>0.97445405171557031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1.6946683644284085E-2</v>
      </c>
      <c r="F47" s="8">
        <v>0.98305331635571602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2.320725566993392E-2</v>
      </c>
      <c r="F48" s="8">
        <v>0.97679274433006602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8.7678730051454715E-3</v>
      </c>
      <c r="F49" s="8">
        <v>0.99123212699485408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1.1528487430931621E-2</v>
      </c>
      <c r="F51" s="8">
        <v>0.98847151256906873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8">
        <v>4.8503853377040961E-3</v>
      </c>
      <c r="F52" s="8">
        <v>0.9951496146622959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1.2024979351692078E-2</v>
      </c>
      <c r="F53" s="8">
        <v>0.98797502064830778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1.126253778717618E-2</v>
      </c>
      <c r="F54" s="8">
        <v>0.98873746221282399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1.5213267155455233E-2</v>
      </c>
      <c r="F55" s="8">
        <v>0.98478673284454477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4.8503853377040961E-3</v>
      </c>
      <c r="F56" s="8">
        <v>0.9951496146622959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1.2024979351692078E-2</v>
      </c>
      <c r="F57" s="8">
        <v>0.98797502064830778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1.1528487430931621E-2</v>
      </c>
      <c r="F61" s="8">
        <v>0.98847151256906873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1.205916297029082E-2</v>
      </c>
      <c r="F62" s="8">
        <v>0.98794083702970914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1.0285401881256732E-2</v>
      </c>
      <c r="F63" s="8">
        <v>0.98971459811874307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2.5150411999639421E-2</v>
      </c>
      <c r="F64" s="8">
        <v>0.97484958800036026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1.0099697253930917E-2</v>
      </c>
      <c r="F65" s="8">
        <v>0.98990030274606933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1.1331135852998508E-2</v>
      </c>
      <c r="F66" s="8">
        <v>0.9886688641470015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1.1857069077083247E-2</v>
      </c>
      <c r="F67" s="8">
        <v>0.98814293092291694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1.1109369248676157E-2</v>
      </c>
      <c r="F68" s="8">
        <v>0.98889063075132366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1.6152392428066112E-2</v>
      </c>
      <c r="F69" s="8">
        <v>0.9838476075719339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2.721250906614316E-2</v>
      </c>
      <c r="F70" s="8">
        <v>0.97278749093385652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8">
        <v>1.0426361543349109E-2</v>
      </c>
      <c r="F71" s="8">
        <v>0.98957363845665081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54">
        <v>0</v>
      </c>
      <c r="F72" s="8">
        <v>1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1.706587521171252E-2</v>
      </c>
      <c r="F73" s="8">
        <v>0.98293412478828723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2.6672349846222003E-3</v>
      </c>
      <c r="F74" s="8">
        <v>0.99733276501537771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0" display="Vissza" xr:uid="{4AF3BB33-15C1-46AD-8895-1AF169206205}"/>
  </hyperlinks>
  <pageMargins left="0.75" right="0.75" top="1" bottom="1" header="0.5" footer="0.5"/>
  <pageSetup orientation="portrait" horizontalDpi="300" verticalDpi="3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13315-5088-4DAF-B0BC-C9815128899D}">
  <sheetPr codeName="Munka7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300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8.8044813930481386E-3</v>
      </c>
      <c r="F4" s="8">
        <v>0.99119551860695199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1.2575497761384256E-2</v>
      </c>
      <c r="F5" s="8">
        <v>0.98742450223861566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1.2091695417357244E-2</v>
      </c>
      <c r="F6" s="8">
        <v>0.98790830458264278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3.6483094202011241E-3</v>
      </c>
      <c r="F7" s="8">
        <v>0.99635169057979889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5.6411496909482949E-3</v>
      </c>
      <c r="F8" s="8">
        <v>0.99435885030905202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1.0613226976136895E-2</v>
      </c>
      <c r="F9" s="8">
        <v>0.98938677302386313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5.24685110851236E-3</v>
      </c>
      <c r="F10" s="8">
        <v>0.99475314889148758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1.2175364409112153E-2</v>
      </c>
      <c r="F11" s="8">
        <v>0.98782463559088751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1.0318828307568887E-2</v>
      </c>
      <c r="F12" s="8">
        <v>0.98968117169243131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4.372135669860216E-3</v>
      </c>
      <c r="F13" s="8">
        <v>0.99562786433013972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54">
        <v>0</v>
      </c>
      <c r="F14" s="8">
        <v>1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1.3459988252409981E-2</v>
      </c>
      <c r="F15" s="8">
        <v>0.98654001174758998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1.3930332724043606E-2</v>
      </c>
      <c r="F16" s="8">
        <v>0.98606966727595624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54">
        <v>0</v>
      </c>
      <c r="F17" s="8">
        <v>1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1.1307424826639828E-2</v>
      </c>
      <c r="F18" s="8">
        <v>0.98869257517336007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1.145346940861109E-2</v>
      </c>
      <c r="F19" s="8">
        <v>0.98854653059138864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7.139532758455666E-3</v>
      </c>
      <c r="F20" s="8">
        <v>0.99286046724154398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54">
        <v>0</v>
      </c>
      <c r="F21" s="8">
        <v>1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9.9635104015832164E-3</v>
      </c>
      <c r="F22" s="8">
        <v>0.99003648959841595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3.3195527550587776E-3</v>
      </c>
      <c r="F23" s="8">
        <v>0.9966804472449412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4.235649692324369E-3</v>
      </c>
      <c r="F24" s="8">
        <v>0.99576435030767552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1.3095272594325E-2</v>
      </c>
      <c r="F25" s="8">
        <v>0.98690472740567481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9.1506799836937359E-3</v>
      </c>
      <c r="F26" s="8">
        <v>0.99084932001630632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8.2861696779765043E-3</v>
      </c>
      <c r="F27" s="8">
        <v>0.99171383032202354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1.0116677913128742E-2</v>
      </c>
      <c r="F28" s="8">
        <v>0.98988332208687169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8.7400285079900497E-3</v>
      </c>
      <c r="F29" s="8">
        <v>0.99125997149201017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7.3552986413932368E-3</v>
      </c>
      <c r="F30" s="8">
        <v>0.99264470135860672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1.0136581062183099E-2</v>
      </c>
      <c r="F31" s="8">
        <v>0.98986341893781682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6.9578407513089715E-3</v>
      </c>
      <c r="F32" s="8">
        <v>0.99304215924869188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1.5528368528802506E-2</v>
      </c>
      <c r="F33" s="8">
        <v>0.98447163147119754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7.9334325702708052E-3</v>
      </c>
      <c r="F34" s="8">
        <v>0.99206656742972921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1.4557378522771268E-3</v>
      </c>
      <c r="F35" s="8">
        <v>0.99854426214772274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1.937373362294674E-2</v>
      </c>
      <c r="F36" s="8">
        <v>0.98062626637705308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5.1878447776069515E-3</v>
      </c>
      <c r="F37" s="8">
        <v>0.99481215522239308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4.9408281825246113E-3</v>
      </c>
      <c r="F38" s="8">
        <v>0.99505917181747539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8.6730062609572858E-3</v>
      </c>
      <c r="F39" s="8">
        <v>0.99132699373904243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1.0378099686856667E-2</v>
      </c>
      <c r="F40" s="8">
        <v>0.98962190031314323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54">
        <v>0</v>
      </c>
      <c r="F41" s="8">
        <v>1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2.720792852839491E-3</v>
      </c>
      <c r="F42" s="8">
        <v>0.99727920714716067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2.4014715268048593E-2</v>
      </c>
      <c r="F43" s="8">
        <v>0.97598528473195156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9.3591794592358148E-3</v>
      </c>
      <c r="F44" s="8">
        <v>0.99064082054076397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1.5770321891771438E-2</v>
      </c>
      <c r="F45" s="8">
        <v>0.98422967810822859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5.6138056368284063E-3</v>
      </c>
      <c r="F46" s="8">
        <v>0.99438619436317177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4.8089469542814886E-3</v>
      </c>
      <c r="F47" s="8">
        <v>0.99519105304571853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1.3313522078306283E-2</v>
      </c>
      <c r="F48" s="8">
        <v>0.98668647792169362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7.7386393018753601E-3</v>
      </c>
      <c r="F49" s="8">
        <v>0.99226136069812432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8.8044813930481386E-3</v>
      </c>
      <c r="F51" s="8">
        <v>0.99119551860695199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54">
        <v>0</v>
      </c>
      <c r="F52" s="8">
        <v>1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9.4590616640756447E-3</v>
      </c>
      <c r="F53" s="8">
        <v>0.99054093833592405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7.4164736946639529E-3</v>
      </c>
      <c r="F54" s="8">
        <v>0.99258352630533597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2.8035575491418739E-2</v>
      </c>
      <c r="F55" s="8">
        <v>0.97196442450858134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54">
        <v>0</v>
      </c>
      <c r="F56" s="8">
        <v>1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9.4590616640756447E-3</v>
      </c>
      <c r="F57" s="8">
        <v>0.99054093833592405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8.8044813930481386E-3</v>
      </c>
      <c r="F61" s="8">
        <v>0.99119551860695199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6.5555953878787378E-3</v>
      </c>
      <c r="F62" s="8">
        <v>0.99344440461212158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1.4072404047383438E-2</v>
      </c>
      <c r="F63" s="8">
        <v>0.98592759595261659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1.8054586966777378E-2</v>
      </c>
      <c r="F64" s="8">
        <v>0.98194541303322258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7.8342469806271051E-3</v>
      </c>
      <c r="F65" s="8">
        <v>0.99216575301937282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1.0759566291540906E-2</v>
      </c>
      <c r="F66" s="8">
        <v>0.98924043370845904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5.5493515327201129E-3</v>
      </c>
      <c r="F67" s="8">
        <v>0.99445064846728015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3.87441958035732E-3</v>
      </c>
      <c r="F68" s="8">
        <v>0.99612558041964261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1.2166808662584419E-2</v>
      </c>
      <c r="F69" s="8">
        <v>0.98783319133741576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1.706625851189383E-2</v>
      </c>
      <c r="F70" s="8">
        <v>0.98293374148810586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54">
        <v>0</v>
      </c>
      <c r="F71" s="8">
        <v>1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8">
        <v>1.4594629763435675E-2</v>
      </c>
      <c r="F72" s="8">
        <v>0.98540537023656427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1.4254484130946465E-2</v>
      </c>
      <c r="F73" s="8">
        <v>0.98574551586905346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7.6902274071080582E-3</v>
      </c>
      <c r="F74" s="8">
        <v>0.99230977259289221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1" display="Vissza" xr:uid="{7B4FE3A2-DAF9-471A-99F0-909610851BDD}"/>
  </hyperlinks>
  <pageMargins left="0.75" right="0.75" top="1" bottom="1" header="0.5" footer="0.5"/>
  <pageSetup orientation="portrait" horizontalDpi="300" verticalDpi="300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C7B6B-BBEF-4345-BFAD-B3C1DA7626F7}">
  <sheetPr codeName="Munka7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301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6.3079773848000479E-3</v>
      </c>
      <c r="F4" s="8">
        <v>0.99369202261520029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7.1138574104609251E-3</v>
      </c>
      <c r="F5" s="8">
        <v>0.99288614258953889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1.0846413840035507E-2</v>
      </c>
      <c r="F6" s="8">
        <v>0.98915358615996452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3.3257266955737637E-3</v>
      </c>
      <c r="F7" s="8">
        <v>0.99667427330442626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2.3983291517589299E-3</v>
      </c>
      <c r="F8" s="8">
        <v>0.99760167084824103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8.1653642455787826E-3</v>
      </c>
      <c r="F9" s="8">
        <v>0.99183463575442099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2.6546743399787505E-3</v>
      </c>
      <c r="F10" s="8">
        <v>0.99734532566002121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1.0332084900880141E-2</v>
      </c>
      <c r="F11" s="8">
        <v>0.98966791509911967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1.2006044345039608E-2</v>
      </c>
      <c r="F12" s="8">
        <v>0.98799395565496073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2.7169137630462183E-3</v>
      </c>
      <c r="F13" s="8">
        <v>0.99728308623695372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54">
        <v>0</v>
      </c>
      <c r="F14" s="8">
        <v>1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54">
        <v>0</v>
      </c>
      <c r="F15" s="8">
        <v>1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54">
        <v>0</v>
      </c>
      <c r="F16" s="8">
        <v>1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6.4409415821719855E-3</v>
      </c>
      <c r="F17" s="8">
        <v>0.99355905841782832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6.6690201852490829E-3</v>
      </c>
      <c r="F18" s="8">
        <v>0.99333097981475083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6.5768961885400087E-3</v>
      </c>
      <c r="F19" s="8">
        <v>0.99342310381145982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3.5877555826105325E-3</v>
      </c>
      <c r="F20" s="8">
        <v>0.99641224441738929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4.2025421514800466E-2</v>
      </c>
      <c r="F21" s="8">
        <v>0.95797457848519951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6.7408488344345005E-3</v>
      </c>
      <c r="F22" s="8">
        <v>0.99325915116556474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4.2594790355923017E-3</v>
      </c>
      <c r="F23" s="8">
        <v>0.9957405209644079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8">
        <v>1.970777103874635E-3</v>
      </c>
      <c r="F24" s="8">
        <v>0.99802922289612506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1.929367038007929E-2</v>
      </c>
      <c r="F25" s="8">
        <v>0.98070632961992066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1.6724620387017668E-3</v>
      </c>
      <c r="F26" s="8">
        <v>0.99832753796129825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3.6030828816493634E-3</v>
      </c>
      <c r="F27" s="8">
        <v>0.99639691711835054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4.6198103500247455E-3</v>
      </c>
      <c r="F28" s="8">
        <v>0.99538018964997532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5.3426182979584517E-3</v>
      </c>
      <c r="F29" s="8">
        <v>0.99465738170204143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6.8731142561095256E-3</v>
      </c>
      <c r="F30" s="8">
        <v>0.99312688574389041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6.8807644881976179E-3</v>
      </c>
      <c r="F31" s="8">
        <v>0.99311923551180248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5.9173191585719202E-3</v>
      </c>
      <c r="F32" s="8">
        <v>0.9940826808414287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7.7304208003949968E-3</v>
      </c>
      <c r="F33" s="8">
        <v>0.99226957919960479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3.9958531463422844E-3</v>
      </c>
      <c r="F34" s="8">
        <v>0.99600414685365779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54">
        <v>0</v>
      </c>
      <c r="F35" s="8">
        <v>1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9.362293467805885E-3</v>
      </c>
      <c r="F36" s="8">
        <v>0.99063770653219407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9.2770871085895868E-3</v>
      </c>
      <c r="F37" s="8">
        <v>0.99072291289141068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5.9833350181666108E-3</v>
      </c>
      <c r="F38" s="8">
        <v>0.9940166649818335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4.9235214599284644E-3</v>
      </c>
      <c r="F39" s="8">
        <v>0.99507647854007142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54">
        <v>0</v>
      </c>
      <c r="F40" s="8">
        <v>1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54">
        <v>0</v>
      </c>
      <c r="F41" s="8">
        <v>1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54">
        <v>0</v>
      </c>
      <c r="F42" s="8">
        <v>1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1.0599012098556121E-2</v>
      </c>
      <c r="F43" s="8">
        <v>0.98940098790144404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8.8259429222948774E-3</v>
      </c>
      <c r="F44" s="8">
        <v>0.9911740570777049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3.8164459895538888E-3</v>
      </c>
      <c r="F45" s="8">
        <v>0.996183554010446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1.8017994975232939E-2</v>
      </c>
      <c r="F46" s="8">
        <v>0.98198200502476718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5.4532150193342286E-3</v>
      </c>
      <c r="F47" s="8">
        <v>0.99454678498066595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4.5806030248182516E-3</v>
      </c>
      <c r="F48" s="8">
        <v>0.99541939697518156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6.7162922412395635E-3</v>
      </c>
      <c r="F49" s="8">
        <v>0.99328370775875996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6.3079773848000479E-3</v>
      </c>
      <c r="F51" s="8">
        <v>0.99369202261520029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8">
        <v>6.4878991049399648E-3</v>
      </c>
      <c r="F52" s="8">
        <v>0.99351210089505992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6.2946008776469968E-3</v>
      </c>
      <c r="F53" s="8">
        <v>0.99370539912235289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3.857821374238068E-3</v>
      </c>
      <c r="F54" s="8">
        <v>0.99614217862576193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4.0255325695373989E-2</v>
      </c>
      <c r="F55" s="8">
        <v>0.95974467430462596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6.4878991049399648E-3</v>
      </c>
      <c r="F56" s="8">
        <v>0.99351210089505992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6.2946008776469968E-3</v>
      </c>
      <c r="F57" s="8">
        <v>0.99370539912235289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6.3079773848000479E-3</v>
      </c>
      <c r="F61" s="8">
        <v>0.99369202261520029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5.3198057860853673E-3</v>
      </c>
      <c r="F62" s="8">
        <v>0.99468019421391485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8.6227285723986542E-3</v>
      </c>
      <c r="F63" s="8">
        <v>0.99137727142760146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1.2322938342356028E-2</v>
      </c>
      <c r="F64" s="8">
        <v>0.98767706165764391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5.6770740871161709E-3</v>
      </c>
      <c r="F65" s="8">
        <v>0.99432292591288374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6.5358491202681494E-3</v>
      </c>
      <c r="F66" s="8">
        <v>0.99346415087973194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5.9285810266066922E-3</v>
      </c>
      <c r="F67" s="8">
        <v>0.99407141897339357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8">
        <v>1.2612789565315447E-3</v>
      </c>
      <c r="F68" s="8">
        <v>0.99873872104346828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6.9695060331737453E-3</v>
      </c>
      <c r="F69" s="8">
        <v>0.99303049396682619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5.4748607210696352E-3</v>
      </c>
      <c r="F70" s="8">
        <v>0.99452513927893027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54">
        <v>0</v>
      </c>
      <c r="F71" s="8">
        <v>1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8">
        <v>1.8979326202449805E-2</v>
      </c>
      <c r="F72" s="8">
        <v>0.98102067379755031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1.6250713461591414E-2</v>
      </c>
      <c r="F73" s="8">
        <v>0.98374928653840843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3.0018283657950351E-3</v>
      </c>
      <c r="F74" s="8">
        <v>0.99699817163420501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2" display="Vissza" xr:uid="{F25795D4-4FC1-4DBD-98CA-DEAC74AAB01F}"/>
  </hyperlinks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1D5D3-9458-4FB8-BA24-B699AF45F3A9}">
  <sheetPr codeName="Munka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6" width="13.5703125" style="1" customWidth="1"/>
    <col min="7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88</v>
      </c>
      <c r="D1" s="65"/>
      <c r="E1" s="65"/>
      <c r="F1" s="65"/>
    </row>
    <row r="2" spans="1:44" ht="15.95" customHeight="1" x14ac:dyDescent="0.2">
      <c r="A2" s="67"/>
      <c r="B2" s="67"/>
      <c r="C2" s="66" t="s">
        <v>1</v>
      </c>
      <c r="D2" s="66"/>
      <c r="E2" s="4" t="s">
        <v>2</v>
      </c>
      <c r="F2" s="4" t="s">
        <v>3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5.9675459151717354E-2</v>
      </c>
      <c r="F4" s="8">
        <v>0.94032454084828132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3.9669917497405192E-2</v>
      </c>
      <c r="F5" s="8">
        <v>0.96033008250259566</v>
      </c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7.4558388741542081E-2</v>
      </c>
      <c r="F6" s="8">
        <v>0.92544161125845814</v>
      </c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7.3153544164110199E-2</v>
      </c>
      <c r="F7" s="8">
        <v>0.92684645583588932</v>
      </c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5.9891815815529909E-2</v>
      </c>
      <c r="F8" s="8">
        <v>0.9401081841844694</v>
      </c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6.2778278765571363E-2</v>
      </c>
      <c r="F9" s="8">
        <v>0.93722172123443015</v>
      </c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5.1181055929562895E-2</v>
      </c>
      <c r="F10" s="8">
        <v>0.94881894407043754</v>
      </c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5.2452600105360764E-2</v>
      </c>
      <c r="F11" s="8">
        <v>0.94754739989463876</v>
      </c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9.4517582568152486E-2</v>
      </c>
      <c r="F12" s="13">
        <v>0.90548241743184699</v>
      </c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4.8183274032656855E-2</v>
      </c>
      <c r="F13" s="8">
        <v>0.95181672596734335</v>
      </c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4.4291849401451956E-2</v>
      </c>
      <c r="F14" s="8">
        <v>0.95570815059854797</v>
      </c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2.7199896207456747E-2</v>
      </c>
      <c r="F15" s="14">
        <v>0.97280010379254367</v>
      </c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9.5526497907536645E-2</v>
      </c>
      <c r="F16" s="8">
        <v>0.90447350209246336</v>
      </c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5.5067819033809078E-2</v>
      </c>
      <c r="F17" s="8">
        <v>0.94493218096619069</v>
      </c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8.1492254676756484E-2</v>
      </c>
      <c r="F18" s="8">
        <v>0.91850774532324375</v>
      </c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4.5252550678306427E-2</v>
      </c>
      <c r="F19" s="8">
        <v>0.95474744932169398</v>
      </c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6.5276424667956495E-2</v>
      </c>
      <c r="F20" s="8">
        <v>0.93472357533204298</v>
      </c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5.0897485402553524E-2</v>
      </c>
      <c r="F21" s="8">
        <v>0.94910251459744654</v>
      </c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5.5963816635278982E-2</v>
      </c>
      <c r="F22" s="8">
        <v>0.94403618336472173</v>
      </c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7.7980886541099734E-2</v>
      </c>
      <c r="F23" s="8">
        <v>0.92201911345890053</v>
      </c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6.8989430579185482E-2</v>
      </c>
      <c r="F24" s="8">
        <v>0.93101056942081317</v>
      </c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7.117162276106781E-2</v>
      </c>
      <c r="F25" s="8">
        <v>0.92882837723893219</v>
      </c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4.9612121343565907E-2</v>
      </c>
      <c r="F26" s="8">
        <v>0.95038787865643504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5.5205590751798386E-2</v>
      </c>
      <c r="F27" s="8">
        <v>0.94479440924820157</v>
      </c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2.6612758033320229E-2</v>
      </c>
      <c r="F28" s="14">
        <v>0.97338724196668036</v>
      </c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5.8773647195422163E-2</v>
      </c>
      <c r="F29" s="8">
        <v>0.94122635280457734</v>
      </c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6.4548468983015903E-2</v>
      </c>
      <c r="F30" s="8">
        <v>0.93545153101698519</v>
      </c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7.8109603637780051E-2</v>
      </c>
      <c r="F31" s="8">
        <v>0.92189039636222037</v>
      </c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6.8566339126620371E-2</v>
      </c>
      <c r="F32" s="8">
        <v>0.93143366087337753</v>
      </c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8">
        <v>4.2876904362138195E-2</v>
      </c>
      <c r="F33" s="8">
        <v>0.95712309563786302</v>
      </c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4.1813493883525205E-2</v>
      </c>
      <c r="F34" s="8">
        <v>0.95818650611647493</v>
      </c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5.1291910954880171E-2</v>
      </c>
      <c r="F35" s="8">
        <v>0.94870808904511927</v>
      </c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7.0932382244496342E-2</v>
      </c>
      <c r="F36" s="8">
        <v>0.92906761775550317</v>
      </c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7.3824283551675321E-2</v>
      </c>
      <c r="F37" s="8">
        <v>0.92617571644832508</v>
      </c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5.1403210897239517E-2</v>
      </c>
      <c r="F38" s="8">
        <v>0.94859678910276013</v>
      </c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3.1158101179971882E-2</v>
      </c>
      <c r="F39" s="8">
        <v>0.96884189882002814</v>
      </c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4.4271247655740559E-2</v>
      </c>
      <c r="F40" s="8">
        <v>0.95572875234426002</v>
      </c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3.9000069350666286E-2</v>
      </c>
      <c r="F41" s="8">
        <v>0.96099993064933353</v>
      </c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6.3618924533749191E-2</v>
      </c>
      <c r="F42" s="8">
        <v>0.93638107546625127</v>
      </c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7.3579838376146026E-2</v>
      </c>
      <c r="F43" s="8">
        <v>0.92642016162385399</v>
      </c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6.163417858338318E-2</v>
      </c>
      <c r="F44" s="8">
        <v>0.93836582141661706</v>
      </c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8.5942777701248807E-2</v>
      </c>
      <c r="F45" s="8">
        <v>0.91405722229875153</v>
      </c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7.8595394261431362E-2</v>
      </c>
      <c r="F46" s="8">
        <v>0.92140460573856853</v>
      </c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6.2960745974812091E-2</v>
      </c>
      <c r="F47" s="8">
        <v>0.93703925402518773</v>
      </c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3.1096016078327803E-2</v>
      </c>
      <c r="F48" s="14">
        <v>0.96890398392167132</v>
      </c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7.3477741251200365E-2</v>
      </c>
      <c r="F49" s="8">
        <v>0.92652225874879879</v>
      </c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8">
        <v>3.483253413364093E-2</v>
      </c>
      <c r="F50" s="8">
        <v>0.96516746586635871</v>
      </c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6.7316593713244666E-2</v>
      </c>
      <c r="F51" s="8">
        <v>0.93268340628675672</v>
      </c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1.8720173980197971E-2</v>
      </c>
      <c r="F52" s="14">
        <v>0.98127982601980179</v>
      </c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7.0502244992222199E-2</v>
      </c>
      <c r="F53" s="8">
        <v>0.92949775500777887</v>
      </c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54">
        <v>0</v>
      </c>
      <c r="F54" s="14">
        <v>1</v>
      </c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1</v>
      </c>
      <c r="F55" s="54">
        <v>0</v>
      </c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2.6192001936055351E-2</v>
      </c>
      <c r="F56" s="8">
        <v>0.97380799806394469</v>
      </c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7.03740533442756E-2</v>
      </c>
      <c r="F57" s="8">
        <v>0.92962594665572507</v>
      </c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7.1656371248148318E-2</v>
      </c>
      <c r="F58" s="8">
        <v>0.92834362875185183</v>
      </c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1.618794238663376E-2</v>
      </c>
      <c r="F59" s="14">
        <v>0.98381205761336599</v>
      </c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54">
        <v>0</v>
      </c>
      <c r="F60" s="14">
        <v>1</v>
      </c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7.0507732615771909E-2</v>
      </c>
      <c r="F61" s="8">
        <v>0.92949226738422852</v>
      </c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5.3750609793946108E-2</v>
      </c>
      <c r="F62" s="8">
        <v>0.94624939020605514</v>
      </c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7.4790617489942715E-2</v>
      </c>
      <c r="F63" s="8">
        <v>0.92520938251005769</v>
      </c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6.6724158340841902E-2</v>
      </c>
      <c r="F64" s="8">
        <v>0.93327584165915778</v>
      </c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5.858773281704132E-2</v>
      </c>
      <c r="F65" s="8">
        <v>0.94141226718295912</v>
      </c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4.5735160466276542E-2</v>
      </c>
      <c r="F66" s="8">
        <v>0.95426483953372288</v>
      </c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8">
        <v>9.2472288156322802E-2</v>
      </c>
      <c r="F67" s="8">
        <v>0.90752771184367864</v>
      </c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6.0231564971942084E-2</v>
      </c>
      <c r="F68" s="8">
        <v>0.9397684350280584</v>
      </c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2.7549020839627673E-2</v>
      </c>
      <c r="F69" s="8">
        <v>0.97245097916037238</v>
      </c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5.6238402001661802E-2</v>
      </c>
      <c r="F70" s="8">
        <v>0.94376159799833859</v>
      </c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5.0205885130991862E-2</v>
      </c>
      <c r="F71" s="8">
        <v>0.94979411486900811</v>
      </c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9.8395529154731681E-2</v>
      </c>
      <c r="F72" s="8">
        <v>0.90160447084526918</v>
      </c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7.1984576784608872E-2</v>
      </c>
      <c r="F73" s="8">
        <v>0.92801542321539121</v>
      </c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4.7830063655729817E-2</v>
      </c>
      <c r="F74" s="8">
        <v>0.95216993634426994</v>
      </c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F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5" display="Vissza" xr:uid="{CEA2556B-7636-4422-8DFC-FDFD97E24C12}"/>
  </hyperlinks>
  <pageMargins left="0.75" right="0.75" top="1" bottom="1" header="0.5" footer="0.5"/>
  <pageSetup orientation="portrait" horizontalDpi="300" verticalDpi="300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20C7D-477C-41A2-84BD-3BA98460D06D}">
  <sheetPr codeName="Munka7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302</v>
      </c>
      <c r="D1" s="65"/>
      <c r="E1" s="65"/>
      <c r="F1" s="65"/>
      <c r="G1" s="65"/>
      <c r="H1" s="65"/>
      <c r="I1" s="65"/>
    </row>
    <row r="2" spans="1:44" ht="150.94999999999999" customHeight="1" x14ac:dyDescent="0.2">
      <c r="A2" s="67"/>
      <c r="B2" s="67"/>
      <c r="C2" s="66" t="s">
        <v>1</v>
      </c>
      <c r="D2" s="66"/>
      <c r="E2" s="4" t="s">
        <v>303</v>
      </c>
      <c r="F2" s="4" t="s">
        <v>304</v>
      </c>
      <c r="G2" s="4" t="s">
        <v>305</v>
      </c>
      <c r="H2" s="4" t="s">
        <v>306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1.5296464677927351E-3</v>
      </c>
      <c r="F4" s="8">
        <v>2.1848484427753258E-2</v>
      </c>
      <c r="G4" s="8">
        <v>1.4890899069206997E-2</v>
      </c>
      <c r="H4" s="8">
        <v>0.94422539273236206</v>
      </c>
      <c r="I4" s="8">
        <v>1.7505577302885749E-2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1.0992355209250545E-3</v>
      </c>
      <c r="F5" s="8">
        <v>3.0997597619302774E-2</v>
      </c>
      <c r="G5" s="8">
        <v>9.80397418628828E-3</v>
      </c>
      <c r="H5" s="8">
        <v>0.95229739877218744</v>
      </c>
      <c r="I5" s="8">
        <v>5.8017939012967026E-3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1.0650888272456418E-3</v>
      </c>
      <c r="F6" s="8">
        <v>1.3739423299432117E-2</v>
      </c>
      <c r="G6" s="8">
        <v>3.1299370904909009E-2</v>
      </c>
      <c r="H6" s="8">
        <v>0.93352007433406259</v>
      </c>
      <c r="I6" s="8">
        <v>2.0376042634350347E-2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1.2670740713299161E-3</v>
      </c>
      <c r="F7" s="8">
        <v>2.9480687076040596E-2</v>
      </c>
      <c r="G7" s="8">
        <v>1.0175548821254304E-2</v>
      </c>
      <c r="H7" s="8">
        <v>0.93118406110510943</v>
      </c>
      <c r="I7" s="8">
        <v>2.7892628926265359E-2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3.2161255671519103E-3</v>
      </c>
      <c r="F8" s="8">
        <v>1.0609761601258141E-2</v>
      </c>
      <c r="G8" s="8">
        <v>3.6188483449737761E-3</v>
      </c>
      <c r="H8" s="8">
        <v>0.967358965184546</v>
      </c>
      <c r="I8" s="8">
        <v>1.5196299302070216E-2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8.9936458263124223E-4</v>
      </c>
      <c r="F9" s="8">
        <v>2.009311491500395E-2</v>
      </c>
      <c r="G9" s="8">
        <v>2.0343565507749135E-2</v>
      </c>
      <c r="H9" s="8">
        <v>0.9446785878831121</v>
      </c>
      <c r="I9" s="8">
        <v>1.3985367111502915E-2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2.769350903513117E-3</v>
      </c>
      <c r="F10" s="8">
        <v>2.5301129065836116E-2</v>
      </c>
      <c r="G10" s="8">
        <v>4.1660235341399445E-3</v>
      </c>
      <c r="H10" s="8">
        <v>0.94333400103626419</v>
      </c>
      <c r="I10" s="8">
        <v>2.4429495460246701E-2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54">
        <v>0</v>
      </c>
      <c r="F11" s="8">
        <v>4.0719878336860346E-2</v>
      </c>
      <c r="G11" s="8">
        <v>1.2522882993056062E-2</v>
      </c>
      <c r="H11" s="8">
        <v>0.94056298829256735</v>
      </c>
      <c r="I11" s="8">
        <v>6.1942503775160099E-3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1.0372194128262379E-3</v>
      </c>
      <c r="F12" s="8">
        <v>1.6469041784337082E-2</v>
      </c>
      <c r="G12" s="8">
        <v>2.6007337623828227E-2</v>
      </c>
      <c r="H12" s="8">
        <v>0.93658519703327903</v>
      </c>
      <c r="I12" s="8">
        <v>1.9901204145729184E-2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2.0038599296015517E-3</v>
      </c>
      <c r="F13" s="8">
        <v>2.5894319594820459E-2</v>
      </c>
      <c r="G13" s="8">
        <v>3.265967855575402E-3</v>
      </c>
      <c r="H13" s="8">
        <v>0.94664659657365646</v>
      </c>
      <c r="I13" s="8">
        <v>2.2189256046346095E-2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54">
        <v>0</v>
      </c>
      <c r="F14" s="54">
        <v>0</v>
      </c>
      <c r="G14" s="8">
        <v>4.1156899593172855E-2</v>
      </c>
      <c r="H14" s="8">
        <v>0.95235605331089201</v>
      </c>
      <c r="I14" s="8">
        <v>6.4870470959351991E-3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3.5290838705691989E-3</v>
      </c>
      <c r="F15" s="8">
        <v>9.5066001882389457E-3</v>
      </c>
      <c r="G15" s="8">
        <v>3.7938553799036654E-3</v>
      </c>
      <c r="H15" s="8">
        <v>0.97823618749869778</v>
      </c>
      <c r="I15" s="8">
        <v>4.934273062590408E-3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3.8174992454975552E-3</v>
      </c>
      <c r="F16" s="8">
        <v>3.6374511283358739E-3</v>
      </c>
      <c r="G16" s="8">
        <v>2.6911997288312152E-2</v>
      </c>
      <c r="H16" s="8">
        <v>0.92997734884869776</v>
      </c>
      <c r="I16" s="8">
        <v>3.5655703489156518E-2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54">
        <v>0</v>
      </c>
      <c r="F17" s="54">
        <v>0</v>
      </c>
      <c r="G17" s="8">
        <v>5.0869525554817826E-3</v>
      </c>
      <c r="H17" s="8">
        <v>0.96042706719892468</v>
      </c>
      <c r="I17" s="8">
        <v>3.4485980245593691E-2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54">
        <v>0</v>
      </c>
      <c r="F18" s="8">
        <v>8.564389135220422E-3</v>
      </c>
      <c r="G18" s="8">
        <v>1.892437433215291E-2</v>
      </c>
      <c r="H18" s="8">
        <v>0.94649154690971871</v>
      </c>
      <c r="I18" s="8">
        <v>2.6019689622907825E-2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3.0323728154586288E-3</v>
      </c>
      <c r="F19" s="8">
        <v>2.0706575246657293E-2</v>
      </c>
      <c r="G19" s="8">
        <v>1.6331369491832219E-2</v>
      </c>
      <c r="H19" s="8">
        <v>0.94720180887286343</v>
      </c>
      <c r="I19" s="8">
        <v>1.2727873573187595E-2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1.5080120622467045E-3</v>
      </c>
      <c r="F20" s="8">
        <v>5.1502336297245946E-2</v>
      </c>
      <c r="G20" s="8">
        <v>1.4657676034448484E-2</v>
      </c>
      <c r="H20" s="8">
        <v>0.92521370361569344</v>
      </c>
      <c r="I20" s="8">
        <v>7.118271990365529E-3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54">
        <v>0</v>
      </c>
      <c r="F21" s="8">
        <v>3.4703118975013804E-2</v>
      </c>
      <c r="G21" s="54">
        <v>0</v>
      </c>
      <c r="H21" s="8">
        <v>0.96529688102498612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1.8528784997822903E-3</v>
      </c>
      <c r="F22" s="8">
        <v>2.3286544902979968E-2</v>
      </c>
      <c r="G22" s="8">
        <v>1.5066404385345638E-2</v>
      </c>
      <c r="H22" s="8">
        <v>0.94978021835464144</v>
      </c>
      <c r="I22" s="8">
        <v>1.0013953857249725E-2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54">
        <v>0</v>
      </c>
      <c r="F23" s="8">
        <v>1.5043081779806592E-2</v>
      </c>
      <c r="G23" s="8">
        <v>1.406034683322374E-2</v>
      </c>
      <c r="H23" s="8">
        <v>0.91793802467658236</v>
      </c>
      <c r="I23" s="14">
        <v>5.2958546710387362E-2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54">
        <v>0</v>
      </c>
      <c r="F24" s="8">
        <v>6.5554309008339232E-3</v>
      </c>
      <c r="G24" s="8">
        <v>4.9927827760388845E-3</v>
      </c>
      <c r="H24" s="8">
        <v>0.96137242777985965</v>
      </c>
      <c r="I24" s="8">
        <v>2.7079358543267911E-2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8">
        <v>1.4183076973980394E-3</v>
      </c>
      <c r="F25" s="8">
        <v>1.5902981255642261E-2</v>
      </c>
      <c r="G25" s="8">
        <v>2.9637689978774209E-2</v>
      </c>
      <c r="H25" s="8">
        <v>0.9193914240182649</v>
      </c>
      <c r="I25" s="8">
        <v>3.3649597049920502E-2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2.764802015973844E-3</v>
      </c>
      <c r="F26" s="8">
        <v>1.7632788141620254E-2</v>
      </c>
      <c r="G26" s="8">
        <v>1.1408207903756911E-2</v>
      </c>
      <c r="H26" s="8">
        <v>0.96256280536625938</v>
      </c>
      <c r="I26" s="8">
        <v>5.6313965723897826E-3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1.3966942208384345E-3</v>
      </c>
      <c r="F27" s="8">
        <v>4.7466737308526685E-2</v>
      </c>
      <c r="G27" s="8">
        <v>1.4014468830062162E-2</v>
      </c>
      <c r="H27" s="8">
        <v>0.9285838352503063</v>
      </c>
      <c r="I27" s="8">
        <v>8.5382643902669197E-3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3.0006988407190712E-3</v>
      </c>
      <c r="F28" s="8">
        <v>2.7189365042124949E-2</v>
      </c>
      <c r="G28" s="8">
        <v>8.9744261293661538E-3</v>
      </c>
      <c r="H28" s="8">
        <v>0.93969823100834593</v>
      </c>
      <c r="I28" s="8">
        <v>2.1137278979444934E-2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4.0988633302931022E-3</v>
      </c>
      <c r="F29" s="8">
        <v>2.8227249709355084E-2</v>
      </c>
      <c r="G29" s="8">
        <v>2.014949970692069E-2</v>
      </c>
      <c r="H29" s="8">
        <v>0.93774171825363839</v>
      </c>
      <c r="I29" s="8">
        <v>9.7826689997921983E-3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8.3705513442990955E-4</v>
      </c>
      <c r="F30" s="8">
        <v>1.7309254674048584E-2</v>
      </c>
      <c r="G30" s="8">
        <v>9.8698269893267594E-3</v>
      </c>
      <c r="H30" s="8">
        <v>0.9563347987774844</v>
      </c>
      <c r="I30" s="8">
        <v>1.5649064424710053E-2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54">
        <v>0</v>
      </c>
      <c r="F31" s="8">
        <v>2.0820838731575461E-2</v>
      </c>
      <c r="G31" s="8">
        <v>1.876223473126333E-2</v>
      </c>
      <c r="H31" s="8">
        <v>0.93622277329571657</v>
      </c>
      <c r="I31" s="8">
        <v>2.4194153241444777E-2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1.2294456727489575E-3</v>
      </c>
      <c r="F32" s="8">
        <v>2.5791850091055064E-2</v>
      </c>
      <c r="G32" s="8">
        <v>1.402216531580293E-2</v>
      </c>
      <c r="H32" s="8">
        <v>0.9431257557824152</v>
      </c>
      <c r="I32" s="8">
        <v>1.5830783137977377E-2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2.6227212211118495E-3</v>
      </c>
      <c r="F33" s="8">
        <v>7.4901165592333781E-3</v>
      </c>
      <c r="G33" s="8">
        <v>1.8054085006351688E-2</v>
      </c>
      <c r="H33" s="8">
        <v>0.94822933078864491</v>
      </c>
      <c r="I33" s="8">
        <v>2.3603746424658182E-2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3.9910406684115054E-3</v>
      </c>
      <c r="F34" s="8">
        <v>2.3212330560256077E-2</v>
      </c>
      <c r="G34" s="8">
        <v>9.0120625138936563E-3</v>
      </c>
      <c r="H34" s="8">
        <v>0.92620422539826619</v>
      </c>
      <c r="I34" s="8">
        <v>3.7580340859172119E-2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54">
        <v>0</v>
      </c>
      <c r="F35" s="8">
        <v>2.0046339276257413E-2</v>
      </c>
      <c r="G35" s="8">
        <v>1.5673543297900175E-2</v>
      </c>
      <c r="H35" s="8">
        <v>0.9482840483035172</v>
      </c>
      <c r="I35" s="8">
        <v>1.5996069122325068E-2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1.260334801751084E-3</v>
      </c>
      <c r="F36" s="8">
        <v>2.0344467235330274E-2</v>
      </c>
      <c r="G36" s="8">
        <v>1.37733819055217E-2</v>
      </c>
      <c r="H36" s="8">
        <v>0.95461490227028378</v>
      </c>
      <c r="I36" s="8">
        <v>1.0006913787113013E-2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9.5734917347260024E-4</v>
      </c>
      <c r="F37" s="8">
        <v>2.3235786036321399E-2</v>
      </c>
      <c r="G37" s="8">
        <v>1.9471909818812107E-2</v>
      </c>
      <c r="H37" s="8">
        <v>0.94583608431840649</v>
      </c>
      <c r="I37" s="8">
        <v>1.0498870652987484E-2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4.3789377795119431E-3</v>
      </c>
      <c r="F38" s="8">
        <v>1.3511610919279306E-2</v>
      </c>
      <c r="G38" s="8">
        <v>9.0282778792209455E-3</v>
      </c>
      <c r="H38" s="8">
        <v>0.91855985839910725</v>
      </c>
      <c r="I38" s="8">
        <v>5.4521315022880532E-2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54">
        <v>0</v>
      </c>
      <c r="F39" s="8">
        <v>4.6208930346124291E-2</v>
      </c>
      <c r="G39" s="8">
        <v>7.7142203828434262E-3</v>
      </c>
      <c r="H39" s="8">
        <v>0.92049349495426336</v>
      </c>
      <c r="I39" s="8">
        <v>2.5583354316768975E-2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9.4523061362405507E-3</v>
      </c>
      <c r="F40" s="54">
        <v>0</v>
      </c>
      <c r="G40" s="8">
        <v>1.0739916046448918E-2</v>
      </c>
      <c r="H40" s="8">
        <v>0.94622755265479142</v>
      </c>
      <c r="I40" s="8">
        <v>3.3580225162519017E-2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54">
        <v>0</v>
      </c>
      <c r="F41" s="8">
        <v>8.6794200881779443E-3</v>
      </c>
      <c r="G41" s="8">
        <v>2.9110252521547669E-2</v>
      </c>
      <c r="H41" s="8">
        <v>0.94840277461738931</v>
      </c>
      <c r="I41" s="8">
        <v>1.3807552772885243E-2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54">
        <v>0</v>
      </c>
      <c r="F42" s="8">
        <v>3.0044300015153146E-2</v>
      </c>
      <c r="G42" s="8">
        <v>4.3992117440846395E-3</v>
      </c>
      <c r="H42" s="8">
        <v>0.94746773141906881</v>
      </c>
      <c r="I42" s="8">
        <v>1.8088756821693679E-2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2.8865815541990621E-3</v>
      </c>
      <c r="F43" s="8">
        <v>1.4204356914248446E-2</v>
      </c>
      <c r="G43" s="8">
        <v>2.5349784533961656E-2</v>
      </c>
      <c r="H43" s="8">
        <v>0.93870093577445535</v>
      </c>
      <c r="I43" s="8">
        <v>1.8858341223135937E-2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54">
        <v>0</v>
      </c>
      <c r="F44" s="8">
        <v>2.5346021110627143E-2</v>
      </c>
      <c r="G44" s="8">
        <v>4.2958234029097054E-3</v>
      </c>
      <c r="H44" s="8">
        <v>0.97035815548646287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54">
        <v>0</v>
      </c>
      <c r="F45" s="8">
        <v>2.3658386420410446E-2</v>
      </c>
      <c r="G45" s="8">
        <v>5.9594911670105147E-3</v>
      </c>
      <c r="H45" s="8">
        <v>0.95546388944356442</v>
      </c>
      <c r="I45" s="8">
        <v>1.4918232969014657E-2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2.5111059563172246E-3</v>
      </c>
      <c r="F46" s="8">
        <v>1.587779553323463E-2</v>
      </c>
      <c r="G46" s="8">
        <v>2.4044240099304573E-2</v>
      </c>
      <c r="H46" s="8">
        <v>0.95478819833836648</v>
      </c>
      <c r="I46" s="8">
        <v>2.7786600727771412E-3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54">
        <v>0</v>
      </c>
      <c r="F47" s="8">
        <v>2.9829209897595157E-2</v>
      </c>
      <c r="G47" s="8">
        <v>2.0824161965482597E-2</v>
      </c>
      <c r="H47" s="8">
        <v>0.93652443877748082</v>
      </c>
      <c r="I47" s="8">
        <v>1.2822189359441698E-2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54">
        <v>0</v>
      </c>
      <c r="F48" s="8">
        <v>2.898512800318194E-2</v>
      </c>
      <c r="G48" s="8">
        <v>2.0196515697334393E-2</v>
      </c>
      <c r="H48" s="8">
        <v>0.93311318610034899</v>
      </c>
      <c r="I48" s="8">
        <v>1.7705170199133504E-2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1.8912226219661738E-3</v>
      </c>
      <c r="F49" s="8">
        <v>2.0161532447643925E-2</v>
      </c>
      <c r="G49" s="8">
        <v>1.3636763230430315E-2</v>
      </c>
      <c r="H49" s="8">
        <v>0.94685208394695297</v>
      </c>
      <c r="I49" s="8">
        <v>1.7458397753005953E-2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1.5296464677927351E-3</v>
      </c>
      <c r="F51" s="8">
        <v>2.1848484427753258E-2</v>
      </c>
      <c r="G51" s="8">
        <v>1.4890899069206997E-2</v>
      </c>
      <c r="H51" s="8">
        <v>0.94422539273236206</v>
      </c>
      <c r="I51" s="8">
        <v>1.7505577302885749E-2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54">
        <v>0</v>
      </c>
      <c r="F52" s="8">
        <v>5.333224906647391E-3</v>
      </c>
      <c r="G52" s="8">
        <v>3.0141359923853601E-2</v>
      </c>
      <c r="H52" s="8">
        <v>0.95513964318825151</v>
      </c>
      <c r="I52" s="8">
        <v>9.3857719812476034E-3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1.6433699632225315E-3</v>
      </c>
      <c r="F53" s="8">
        <v>2.3076332221485991E-2</v>
      </c>
      <c r="G53" s="8">
        <v>1.375708432715853E-2</v>
      </c>
      <c r="H53" s="8">
        <v>0.94341395902007985</v>
      </c>
      <c r="I53" s="8">
        <v>1.8109254468053594E-2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1.6400489785517208E-3</v>
      </c>
      <c r="F54" s="8">
        <v>2.0293288478456219E-2</v>
      </c>
      <c r="G54" s="8">
        <v>1.4059443636223291E-2</v>
      </c>
      <c r="H54" s="8">
        <v>0.94778291477434129</v>
      </c>
      <c r="I54" s="8">
        <v>1.6224304132428331E-2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54">
        <v>0</v>
      </c>
      <c r="F55" s="8">
        <v>4.339600154682443E-2</v>
      </c>
      <c r="G55" s="8">
        <v>2.6410862315034131E-2</v>
      </c>
      <c r="H55" s="8">
        <v>0.89493529064865374</v>
      </c>
      <c r="I55" s="8">
        <v>3.5257845489487509E-2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54">
        <v>0</v>
      </c>
      <c r="F56" s="8">
        <v>5.333224906647391E-3</v>
      </c>
      <c r="G56" s="8">
        <v>3.0141359923853601E-2</v>
      </c>
      <c r="H56" s="8">
        <v>0.95513964318825151</v>
      </c>
      <c r="I56" s="8">
        <v>9.3857719812476034E-3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1.6433699632225315E-3</v>
      </c>
      <c r="F57" s="8">
        <v>2.3076332221485991E-2</v>
      </c>
      <c r="G57" s="8">
        <v>1.375708432715853E-2</v>
      </c>
      <c r="H57" s="8">
        <v>0.94341395902007985</v>
      </c>
      <c r="I57" s="8">
        <v>1.8109254468053594E-2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1.5296464677927351E-3</v>
      </c>
      <c r="F61" s="8">
        <v>2.1848484427753258E-2</v>
      </c>
      <c r="G61" s="8">
        <v>1.4890899069206997E-2</v>
      </c>
      <c r="H61" s="8">
        <v>0.94422539273236206</v>
      </c>
      <c r="I61" s="8">
        <v>1.7505577302885749E-2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2.1826553974976597E-3</v>
      </c>
      <c r="F62" s="8">
        <v>2.6934056201720815E-2</v>
      </c>
      <c r="G62" s="8">
        <v>1.6326249566270469E-2</v>
      </c>
      <c r="H62" s="8">
        <v>0.93634069085636373</v>
      </c>
      <c r="I62" s="8">
        <v>1.8216347978146467E-2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54">
        <v>0</v>
      </c>
      <c r="F63" s="8">
        <v>9.9357424316045863E-3</v>
      </c>
      <c r="G63" s="8">
        <v>1.1528649767547588E-2</v>
      </c>
      <c r="H63" s="8">
        <v>0.9626949814708603</v>
      </c>
      <c r="I63" s="8">
        <v>1.5840626329987745E-2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54">
        <v>0</v>
      </c>
      <c r="F64" s="8">
        <v>7.137676821633146E-2</v>
      </c>
      <c r="G64" s="8">
        <v>2.7021576299405867E-2</v>
      </c>
      <c r="H64" s="8">
        <v>0.87774940954960268</v>
      </c>
      <c r="I64" s="8">
        <v>2.3852245934659923E-2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1.690089570853709E-3</v>
      </c>
      <c r="F65" s="8">
        <v>1.6653511793461535E-2</v>
      </c>
      <c r="G65" s="8">
        <v>1.3618524348626782E-2</v>
      </c>
      <c r="H65" s="8">
        <v>0.95119799277128503</v>
      </c>
      <c r="I65" s="8">
        <v>1.6839881515772898E-2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2.4483774670263597E-3</v>
      </c>
      <c r="F66" s="8">
        <v>2.1850616452118578E-2</v>
      </c>
      <c r="G66" s="8">
        <v>1.5951675208846525E-2</v>
      </c>
      <c r="H66" s="8">
        <v>0.94349499943025639</v>
      </c>
      <c r="I66" s="8">
        <v>1.6254331441752087E-2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54">
        <v>0</v>
      </c>
      <c r="F67" s="8">
        <v>2.1844934701508719E-2</v>
      </c>
      <c r="G67" s="8">
        <v>1.3124753726912084E-2</v>
      </c>
      <c r="H67" s="8">
        <v>0.94544146526675599</v>
      </c>
      <c r="I67" s="8">
        <v>1.9588846304824235E-2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54">
        <v>0</v>
      </c>
      <c r="F68" s="13">
        <v>5.064947647659742E-3</v>
      </c>
      <c r="G68" s="8">
        <v>3.1953343874201907E-3</v>
      </c>
      <c r="H68" s="14">
        <v>0.97336445757870715</v>
      </c>
      <c r="I68" s="8">
        <v>1.8375260386213059E-2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2.652906609009104E-3</v>
      </c>
      <c r="F69" s="8">
        <v>9.0527822167522417E-3</v>
      </c>
      <c r="G69" s="8">
        <v>1.3885541846054511E-2</v>
      </c>
      <c r="H69" s="8">
        <v>0.96533740933325518</v>
      </c>
      <c r="I69" s="8">
        <v>9.0713599949291002E-3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8">
        <v>1.2883506393077348E-2</v>
      </c>
      <c r="F70" s="14">
        <v>0.16481173982066558</v>
      </c>
      <c r="G70" s="8">
        <v>4.0008268237335137E-2</v>
      </c>
      <c r="H70" s="13">
        <v>0.7789565021182534</v>
      </c>
      <c r="I70" s="8">
        <v>3.3399834306680771E-3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54">
        <v>0</v>
      </c>
      <c r="F71" s="54">
        <v>0</v>
      </c>
      <c r="G71" s="8">
        <v>3.9194791052778524E-2</v>
      </c>
      <c r="H71" s="8">
        <v>0.88728894260238789</v>
      </c>
      <c r="I71" s="8">
        <v>7.3516266344833422E-2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54">
        <v>0</v>
      </c>
      <c r="F72" s="8">
        <v>3.4086448846677732E-3</v>
      </c>
      <c r="G72" s="8">
        <v>9.6129854551875622E-3</v>
      </c>
      <c r="H72" s="8">
        <v>0.95613548631806167</v>
      </c>
      <c r="I72" s="8">
        <v>3.0842883342083141E-2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54">
        <v>0</v>
      </c>
      <c r="F73" s="8">
        <v>1.4583568223743446E-2</v>
      </c>
      <c r="G73" s="8">
        <v>2.9448562658301171E-3</v>
      </c>
      <c r="H73" s="8">
        <v>0.9747225620581409</v>
      </c>
      <c r="I73" s="8">
        <v>7.7490134522850539E-3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54">
        <v>0</v>
      </c>
      <c r="F74" s="8">
        <v>7.4080198771407993E-3</v>
      </c>
      <c r="G74" s="8">
        <v>2.8464837697743297E-2</v>
      </c>
      <c r="H74" s="8">
        <v>0.96412714242511588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3" display="Vissza" xr:uid="{DFEE8290-ED84-4F0C-8C84-176CD6ED1409}"/>
  </hyperlinks>
  <pageMargins left="0.75" right="0.75" top="1" bottom="1" header="0.5" footer="0.5"/>
  <pageSetup orientation="portrait" horizontalDpi="300" verticalDpi="300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C9931-297D-4ABA-971D-BABDB6B292F6}">
  <sheetPr codeName="Munka8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307</v>
      </c>
      <c r="D1" s="65"/>
      <c r="E1" s="65"/>
      <c r="F1" s="65"/>
      <c r="G1" s="65"/>
    </row>
    <row r="2" spans="1:44" ht="59.1" customHeight="1" x14ac:dyDescent="0.2">
      <c r="A2" s="67"/>
      <c r="B2" s="67"/>
      <c r="C2" s="66" t="s">
        <v>1</v>
      </c>
      <c r="D2" s="66"/>
      <c r="E2" s="4" t="s">
        <v>308</v>
      </c>
      <c r="F2" s="4" t="s">
        <v>309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2209</v>
      </c>
      <c r="D4" s="53">
        <v>3066658.6043915483</v>
      </c>
      <c r="E4" s="8">
        <v>8.6479258727532149E-2</v>
      </c>
      <c r="F4" s="8">
        <v>0.81539710198338544</v>
      </c>
      <c r="G4" s="8">
        <v>9.8123639289083228E-2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553</v>
      </c>
      <c r="D5" s="53">
        <v>813564.29872039054</v>
      </c>
      <c r="E5" s="8">
        <v>0.10352081829956611</v>
      </c>
      <c r="F5" s="8">
        <v>0.80796229221864702</v>
      </c>
      <c r="G5" s="8">
        <v>8.8516889481787472E-2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686</v>
      </c>
      <c r="D6" s="53">
        <v>877055.642551022</v>
      </c>
      <c r="E6" s="8">
        <v>9.7780627215369578E-2</v>
      </c>
      <c r="F6" s="8">
        <v>0.78750299645240252</v>
      </c>
      <c r="G6" s="8">
        <v>0.11471637633222675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573</v>
      </c>
      <c r="D7" s="53">
        <v>801954.47299922281</v>
      </c>
      <c r="E7" s="8">
        <v>6.0471564834095132E-2</v>
      </c>
      <c r="F7" s="8">
        <v>0.86056318760954342</v>
      </c>
      <c r="G7" s="8">
        <v>7.8965247556360543E-2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397</v>
      </c>
      <c r="D8" s="53">
        <v>574084.190120921</v>
      </c>
      <c r="E8" s="8">
        <v>8.1394034185328493E-2</v>
      </c>
      <c r="F8" s="8">
        <v>0.80545471713503702</v>
      </c>
      <c r="G8" s="8">
        <v>0.11315124867963408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1522</v>
      </c>
      <c r="D9" s="53">
        <v>2033036.4090104201</v>
      </c>
      <c r="E9" s="8">
        <v>9.0319689209361939E-2</v>
      </c>
      <c r="F9" s="8">
        <v>0.81540026895401108</v>
      </c>
      <c r="G9" s="8">
        <v>9.4280041836625597E-2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687</v>
      </c>
      <c r="D10" s="53">
        <v>1033622.1953811338</v>
      </c>
      <c r="E10" s="8">
        <v>7.8925497758849716E-2</v>
      </c>
      <c r="F10" s="8">
        <v>0.81539087285380418</v>
      </c>
      <c r="G10" s="8">
        <v>0.10568362938734559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381</v>
      </c>
      <c r="D11" s="53">
        <v>560156.1031351455</v>
      </c>
      <c r="E11" s="8">
        <v>0.1276946894594127</v>
      </c>
      <c r="F11" s="8">
        <v>0.81210625336215114</v>
      </c>
      <c r="G11" s="8">
        <v>6.0199057178435558E-2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714</v>
      </c>
      <c r="D12" s="53">
        <v>900621.56010797201</v>
      </c>
      <c r="E12" s="8">
        <v>8.6774557055118356E-2</v>
      </c>
      <c r="F12" s="8">
        <v>0.83682543240774232</v>
      </c>
      <c r="G12" s="8">
        <v>7.6400010537138685E-2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665</v>
      </c>
      <c r="D13" s="53">
        <v>1009943.8401880999</v>
      </c>
      <c r="E13" s="8">
        <v>7.759626379435737E-2</v>
      </c>
      <c r="F13" s="8">
        <v>0.81627695397080946</v>
      </c>
      <c r="G13" s="8">
        <v>0.10612678223483274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84</v>
      </c>
      <c r="D14" s="53">
        <v>122836.24422833275</v>
      </c>
      <c r="E14" s="8">
        <v>5.5427364294217123E-2</v>
      </c>
      <c r="F14" s="8">
        <v>0.69292295068029819</v>
      </c>
      <c r="G14" s="14">
        <v>0.25164968502548474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172</v>
      </c>
      <c r="D15" s="53">
        <v>253408.19558524559</v>
      </c>
      <c r="E15" s="8">
        <v>5.0084734926976057E-2</v>
      </c>
      <c r="F15" s="8">
        <v>0.79880211047973904</v>
      </c>
      <c r="G15" s="8">
        <v>0.15111315459328442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193</v>
      </c>
      <c r="D16" s="53">
        <v>219692.66114676045</v>
      </c>
      <c r="E16" s="8">
        <v>8.0358287766336675E-2</v>
      </c>
      <c r="F16" s="8">
        <v>0.81951896511934375</v>
      </c>
      <c r="G16" s="8">
        <v>0.10012274711431943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279</v>
      </c>
      <c r="D17" s="53">
        <v>415446.81217800145</v>
      </c>
      <c r="E17" s="8">
        <v>0.1250407538132591</v>
      </c>
      <c r="F17" s="8">
        <v>0.74431715709357316</v>
      </c>
      <c r="G17" s="8">
        <v>0.1306420890931676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501</v>
      </c>
      <c r="D18" s="53">
        <v>735607.96711313061</v>
      </c>
      <c r="E18" s="8">
        <v>7.2557154266315177E-2</v>
      </c>
      <c r="F18" s="8">
        <v>0.84041204590198082</v>
      </c>
      <c r="G18" s="8">
        <v>8.7030799831703115E-2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907</v>
      </c>
      <c r="D19" s="53">
        <v>1214643.9283390609</v>
      </c>
      <c r="E19" s="8">
        <v>7.9290963169805745E-2</v>
      </c>
      <c r="F19" s="8">
        <v>0.83874920631629435</v>
      </c>
      <c r="G19" s="8">
        <v>8.1959830513901336E-2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500</v>
      </c>
      <c r="D20" s="53">
        <v>668197.7542508787</v>
      </c>
      <c r="E20" s="8">
        <v>9.0207420859067439E-2</v>
      </c>
      <c r="F20" s="8">
        <v>0.79653771965891029</v>
      </c>
      <c r="G20" s="8">
        <v>0.11325485948202302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22</v>
      </c>
      <c r="D21" s="53">
        <v>32762.142510480844</v>
      </c>
      <c r="E21" s="8">
        <v>0.10055131597609776</v>
      </c>
      <c r="F21" s="8">
        <v>0.67395487628647577</v>
      </c>
      <c r="G21" s="8">
        <v>0.22549380773742622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1840</v>
      </c>
      <c r="D22" s="53">
        <v>2531684.3509625173</v>
      </c>
      <c r="E22" s="8">
        <v>8.0670671470912655E-2</v>
      </c>
      <c r="F22" s="8">
        <v>0.82690685871666214</v>
      </c>
      <c r="G22" s="8">
        <v>9.2422469812423899E-2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369</v>
      </c>
      <c r="D23" s="53">
        <v>534974.25342903391</v>
      </c>
      <c r="E23" s="8">
        <v>0.11396751515207114</v>
      </c>
      <c r="F23" s="8">
        <v>0.7609289274530151</v>
      </c>
      <c r="G23" s="8">
        <v>0.12510355739491424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474</v>
      </c>
      <c r="D24" s="53">
        <v>664093.96302863734</v>
      </c>
      <c r="E24" s="13">
        <v>3.4628742840863626E-2</v>
      </c>
      <c r="F24" s="14">
        <v>0.88796135593956715</v>
      </c>
      <c r="G24" s="8">
        <v>7.7409901219568936E-2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437</v>
      </c>
      <c r="D25" s="53">
        <v>716442.3636623543</v>
      </c>
      <c r="E25" s="14">
        <v>0.16082319524682506</v>
      </c>
      <c r="F25" s="13">
        <v>0.71519444373866425</v>
      </c>
      <c r="G25" s="8">
        <v>0.12398236101451122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766</v>
      </c>
      <c r="D26" s="53">
        <v>964668.53475345403</v>
      </c>
      <c r="E26" s="8">
        <v>7.1393624466308606E-2</v>
      </c>
      <c r="F26" s="8">
        <v>0.84138254379203525</v>
      </c>
      <c r="G26" s="8">
        <v>8.722383174165603E-2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532</v>
      </c>
      <c r="D27" s="53">
        <v>721453.74294710869</v>
      </c>
      <c r="E27" s="8">
        <v>8.05510971970122E-2</v>
      </c>
      <c r="F27" s="8">
        <v>0.81336316459696889</v>
      </c>
      <c r="G27" s="8">
        <v>0.10608573820601959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297</v>
      </c>
      <c r="D28" s="53">
        <v>298030.16669797833</v>
      </c>
      <c r="E28" s="8">
        <v>5.2124686605100952E-2</v>
      </c>
      <c r="F28" s="8">
        <v>0.87022821515977034</v>
      </c>
      <c r="G28" s="8">
        <v>7.7647098235129913E-2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717</v>
      </c>
      <c r="D29" s="53">
        <v>698355.2097271966</v>
      </c>
      <c r="E29" s="8">
        <v>0.11079252894359669</v>
      </c>
      <c r="F29" s="8">
        <v>0.77998897763807884</v>
      </c>
      <c r="G29" s="8">
        <v>0.10921849341832392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877</v>
      </c>
      <c r="D30" s="53">
        <v>1115986.4235108648</v>
      </c>
      <c r="E30" s="8">
        <v>7.1738900874987271E-2</v>
      </c>
      <c r="F30" s="8">
        <v>0.83229780270991938</v>
      </c>
      <c r="G30" s="8">
        <v>9.5963296415092506E-2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318</v>
      </c>
      <c r="D31" s="53">
        <v>954286.80445551616</v>
      </c>
      <c r="E31" s="8">
        <v>9.6653809115728281E-2</v>
      </c>
      <c r="F31" s="8">
        <v>0.80442049599165599</v>
      </c>
      <c r="G31" s="8">
        <v>9.8925694892615573E-2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1715</v>
      </c>
      <c r="D32" s="53">
        <v>2405903.9157386762</v>
      </c>
      <c r="E32" s="8">
        <v>9.2179219900059395E-2</v>
      </c>
      <c r="F32" s="8">
        <v>0.8234301072850525</v>
      </c>
      <c r="G32" s="8">
        <v>8.4390672814888379E-2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494</v>
      </c>
      <c r="D33" s="53">
        <v>660754.68865287304</v>
      </c>
      <c r="E33" s="8">
        <v>6.5724871146112876E-2</v>
      </c>
      <c r="F33" s="8">
        <v>0.78614776143033627</v>
      </c>
      <c r="G33" s="8">
        <v>0.14812736742355115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524</v>
      </c>
      <c r="D34" s="53">
        <v>686694.48521213338</v>
      </c>
      <c r="E34" s="8">
        <v>8.5832033697955779E-2</v>
      </c>
      <c r="F34" s="8">
        <v>0.7794476110700489</v>
      </c>
      <c r="G34" s="8">
        <v>0.13472035523199513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433</v>
      </c>
      <c r="D35" s="53">
        <v>597962.33279489144</v>
      </c>
      <c r="E35" s="8">
        <v>5.8271262116573116E-2</v>
      </c>
      <c r="F35" s="8">
        <v>0.84257396867096102</v>
      </c>
      <c r="G35" s="8">
        <v>9.9154769212465896E-2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594</v>
      </c>
      <c r="D36" s="53">
        <v>806242.68861937628</v>
      </c>
      <c r="E36" s="8">
        <v>9.5730012000566148E-2</v>
      </c>
      <c r="F36" s="8">
        <v>0.80046444766129643</v>
      </c>
      <c r="G36" s="8">
        <v>0.10380554033813617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658</v>
      </c>
      <c r="D37" s="53">
        <v>975759.09776515455</v>
      </c>
      <c r="E37" s="8">
        <v>9.6577461396021386E-2</v>
      </c>
      <c r="F37" s="8">
        <v>0.8363806807884111</v>
      </c>
      <c r="G37" s="8">
        <v>6.7041857815567388E-2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184</v>
      </c>
      <c r="D38" s="53">
        <v>230112.94613297572</v>
      </c>
      <c r="E38" s="8">
        <v>6.2817307254903587E-2</v>
      </c>
      <c r="F38" s="8">
        <v>0.77737460589684171</v>
      </c>
      <c r="G38" s="8">
        <v>0.15980808684825512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205</v>
      </c>
      <c r="D39" s="53">
        <v>277664.57030934538</v>
      </c>
      <c r="E39" s="8">
        <v>0.11573745302305424</v>
      </c>
      <c r="F39" s="8">
        <v>0.76421653037110593</v>
      </c>
      <c r="G39" s="8">
        <v>0.1200460166058404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139</v>
      </c>
      <c r="D40" s="53">
        <v>183338.89305962497</v>
      </c>
      <c r="E40" s="8">
        <v>6.7356784945796958E-2</v>
      </c>
      <c r="F40" s="8">
        <v>0.810436250067192</v>
      </c>
      <c r="G40" s="8">
        <v>0.1222069649870112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196</v>
      </c>
      <c r="D41" s="53">
        <v>273605.57731166191</v>
      </c>
      <c r="E41" s="8">
        <v>7.1082549153915389E-2</v>
      </c>
      <c r="F41" s="8">
        <v>0.79902016471885418</v>
      </c>
      <c r="G41" s="8">
        <v>0.12989728612723053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233</v>
      </c>
      <c r="D42" s="53">
        <v>319934.83119341626</v>
      </c>
      <c r="E42" s="8">
        <v>4.8120543407728401E-2</v>
      </c>
      <c r="F42" s="8">
        <v>0.87764497872884706</v>
      </c>
      <c r="G42" s="8">
        <v>7.4234477863424631E-2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255</v>
      </c>
      <c r="D43" s="53">
        <v>352020.44357492932</v>
      </c>
      <c r="E43" s="8">
        <v>0.10258256775862692</v>
      </c>
      <c r="F43" s="8">
        <v>0.79657580045040144</v>
      </c>
      <c r="G43" s="8">
        <v>0.10084163179097222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211</v>
      </c>
      <c r="D44" s="53">
        <v>284211.05389691738</v>
      </c>
      <c r="E44" s="8">
        <v>9.7150460567370103E-2</v>
      </c>
      <c r="F44" s="8">
        <v>0.79430610565159332</v>
      </c>
      <c r="G44" s="8">
        <v>0.10854343378103641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259</v>
      </c>
      <c r="D45" s="53">
        <v>342931.92691328836</v>
      </c>
      <c r="E45" s="8">
        <v>8.2498032757724549E-2</v>
      </c>
      <c r="F45" s="8">
        <v>0.82829792036027938</v>
      </c>
      <c r="G45" s="8">
        <v>8.9204046881995958E-2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270</v>
      </c>
      <c r="D46" s="53">
        <v>372004.28098376584</v>
      </c>
      <c r="E46" s="8">
        <v>7.685746774752257E-2</v>
      </c>
      <c r="F46" s="8">
        <v>0.83987819450972001</v>
      </c>
      <c r="G46" s="8">
        <v>8.3264337742757266E-2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257</v>
      </c>
      <c r="D47" s="53">
        <v>430834.0810156287</v>
      </c>
      <c r="E47" s="8">
        <v>0.11794110293147121</v>
      </c>
      <c r="F47" s="8">
        <v>0.83286131469809277</v>
      </c>
      <c r="G47" s="8">
        <v>4.9197582370435915E-2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413</v>
      </c>
      <c r="D48" s="53">
        <v>586303.59612874058</v>
      </c>
      <c r="E48" s="8">
        <v>0.10927406829193979</v>
      </c>
      <c r="F48" s="8">
        <v>0.78882650722706094</v>
      </c>
      <c r="G48" s="8">
        <v>0.10189942448099815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1796</v>
      </c>
      <c r="D49" s="53">
        <v>2480355.0082628145</v>
      </c>
      <c r="E49" s="8">
        <v>8.1091046646535367E-2</v>
      </c>
      <c r="F49" s="8">
        <v>0.82167783002635053</v>
      </c>
      <c r="G49" s="8">
        <v>9.7231123327111937E-2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8.6479258727532149E-2</v>
      </c>
      <c r="F51" s="8">
        <v>0.81539710198338544</v>
      </c>
      <c r="G51" s="8">
        <v>9.8123639289083228E-2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162</v>
      </c>
      <c r="D52" s="53">
        <v>212217.05616269153</v>
      </c>
      <c r="E52" s="13">
        <v>1.4984575981733169E-2</v>
      </c>
      <c r="F52" s="8">
        <v>0.84474785326085833</v>
      </c>
      <c r="G52" s="8">
        <v>0.14026757075740845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2047</v>
      </c>
      <c r="D53" s="53">
        <v>2854441.5482288618</v>
      </c>
      <c r="E53" s="8">
        <v>9.179462106627502E-2</v>
      </c>
      <c r="F53" s="8">
        <v>0.81321498337032816</v>
      </c>
      <c r="G53" s="8">
        <v>9.4990395563395461E-2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2068</v>
      </c>
      <c r="D54" s="53">
        <v>2860221.5930625009</v>
      </c>
      <c r="E54" s="8">
        <v>8.4563100220407E-2</v>
      </c>
      <c r="F54" s="8">
        <v>0.81797122869875272</v>
      </c>
      <c r="G54" s="8">
        <v>9.7465671080839478E-2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141</v>
      </c>
      <c r="D55" s="53">
        <v>206437.01132905175</v>
      </c>
      <c r="E55" s="8">
        <v>0.11302797643335834</v>
      </c>
      <c r="F55" s="8">
        <v>0.77973211745771276</v>
      </c>
      <c r="G55" s="8">
        <v>0.10723990610892853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1.4984575981733169E-2</v>
      </c>
      <c r="F56" s="8">
        <v>0.84474785326085833</v>
      </c>
      <c r="G56" s="8">
        <v>0.14026757075740845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9.179462106627502E-2</v>
      </c>
      <c r="F57" s="8">
        <v>0.81321498337032816</v>
      </c>
      <c r="G57" s="8">
        <v>9.4990395563395461E-2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2209</v>
      </c>
      <c r="D61" s="53">
        <v>3066658.6043915483</v>
      </c>
      <c r="E61" s="8">
        <v>8.6479258727532149E-2</v>
      </c>
      <c r="F61" s="8">
        <v>0.81539710198338544</v>
      </c>
      <c r="G61" s="8">
        <v>9.8123639289083228E-2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1573</v>
      </c>
      <c r="D62" s="53">
        <v>2149172.7496295073</v>
      </c>
      <c r="E62" s="8">
        <v>9.8494109552616754E-2</v>
      </c>
      <c r="F62" s="8">
        <v>0.8198565143926464</v>
      </c>
      <c r="G62" s="8">
        <v>8.1649376054736128E-2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636</v>
      </c>
      <c r="D63" s="53">
        <v>917485.85476204776</v>
      </c>
      <c r="E63" s="8">
        <v>5.8334966529334668E-2</v>
      </c>
      <c r="F63" s="8">
        <v>0.80495111245711382</v>
      </c>
      <c r="G63" s="8">
        <v>0.13671392101355082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200</v>
      </c>
      <c r="D64" s="53">
        <v>291123.16353073029</v>
      </c>
      <c r="E64" s="8">
        <v>0.1488876113802729</v>
      </c>
      <c r="F64" s="8">
        <v>0.76120253072477728</v>
      </c>
      <c r="G64" s="8">
        <v>8.9909857894949832E-2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2009</v>
      </c>
      <c r="D65" s="53">
        <v>2775535.4408608242</v>
      </c>
      <c r="E65" s="8">
        <v>7.9933308426363245E-2</v>
      </c>
      <c r="F65" s="8">
        <v>0.8210815168889648</v>
      </c>
      <c r="G65" s="8">
        <v>9.8985174684670843E-2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1442</v>
      </c>
      <c r="D66" s="53">
        <v>1915923.3269006503</v>
      </c>
      <c r="E66" s="8">
        <v>7.9645312790214126E-2</v>
      </c>
      <c r="F66" s="8">
        <v>0.82518821584761293</v>
      </c>
      <c r="G66" s="8">
        <v>9.5166471362173363E-2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767</v>
      </c>
      <c r="D67" s="53">
        <v>1150735.2774908976</v>
      </c>
      <c r="E67" s="8">
        <v>9.7857476369937829E-2</v>
      </c>
      <c r="F67" s="8">
        <v>0.79909533057187687</v>
      </c>
      <c r="G67" s="8">
        <v>0.10304719305818535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747</v>
      </c>
      <c r="D68" s="53">
        <v>1037661.9465350398</v>
      </c>
      <c r="E68" s="13">
        <v>4.7857357749459289E-2</v>
      </c>
      <c r="F68" s="8">
        <v>0.86422484253963072</v>
      </c>
      <c r="G68" s="8">
        <v>8.7917799710909628E-2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247</v>
      </c>
      <c r="D69" s="53">
        <v>337101.49187798495</v>
      </c>
      <c r="E69" s="8">
        <v>8.1690563698175275E-2</v>
      </c>
      <c r="F69" s="8">
        <v>0.87291007701348489</v>
      </c>
      <c r="G69" s="8">
        <v>4.5399359288340151E-2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218</v>
      </c>
      <c r="D70" s="53">
        <v>294687.22338383069</v>
      </c>
      <c r="E70" s="14">
        <v>0.1926722250206919</v>
      </c>
      <c r="F70" s="13">
        <v>0.71347839046648998</v>
      </c>
      <c r="G70" s="8">
        <v>9.3849384512817768E-2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157</v>
      </c>
      <c r="D71" s="53">
        <v>234159.64393478504</v>
      </c>
      <c r="E71" s="8">
        <v>0.14925669042063347</v>
      </c>
      <c r="F71" s="13">
        <v>0.61188345600468486</v>
      </c>
      <c r="G71" s="14">
        <v>0.23885985357468184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243</v>
      </c>
      <c r="D72" s="53">
        <v>333548.54139591259</v>
      </c>
      <c r="E72" s="13">
        <v>1.4511121025993532E-2</v>
      </c>
      <c r="F72" s="8">
        <v>0.87873910141298173</v>
      </c>
      <c r="G72" s="8">
        <v>0.1067497775610249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282</v>
      </c>
      <c r="D73" s="53">
        <v>396432.38281931961</v>
      </c>
      <c r="E73" s="8">
        <v>8.3742075891897125E-2</v>
      </c>
      <c r="F73" s="8">
        <v>0.80909509937404067</v>
      </c>
      <c r="G73" s="8">
        <v>0.10716282473406175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315</v>
      </c>
      <c r="D74" s="53">
        <v>433067.37444468203</v>
      </c>
      <c r="E74" s="8">
        <v>0.13447889631704246</v>
      </c>
      <c r="F74" s="8">
        <v>0.79000870455108785</v>
      </c>
      <c r="G74" s="8">
        <v>7.5512399131870273E-2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4" display="Vissza" xr:uid="{6A4D19E3-9BB0-4A04-9CCC-9FE525C8B6CE}"/>
  </hyperlinks>
  <pageMargins left="0.75" right="0.75" top="1" bottom="1" header="0.5" footer="0.5"/>
  <pageSetup orientation="portrait" horizontalDpi="300" verticalDpi="300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37FF6-0AF2-41E7-9F90-A4E956CC02EB}">
  <sheetPr codeName="Munka8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8" width="13.5703125" style="1" customWidth="1"/>
    <col min="9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310</v>
      </c>
      <c r="D1" s="65"/>
      <c r="E1" s="65"/>
      <c r="F1" s="65"/>
      <c r="G1" s="65"/>
      <c r="H1" s="65"/>
    </row>
    <row r="2" spans="1:44" ht="96.95" customHeight="1" x14ac:dyDescent="0.2">
      <c r="A2" s="67"/>
      <c r="B2" s="67"/>
      <c r="C2" s="66" t="s">
        <v>1</v>
      </c>
      <c r="D2" s="66"/>
      <c r="E2" s="4" t="s">
        <v>311</v>
      </c>
      <c r="F2" s="4" t="s">
        <v>312</v>
      </c>
      <c r="G2" s="4" t="s">
        <v>313</v>
      </c>
      <c r="H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2026</v>
      </c>
      <c r="D4" s="53">
        <v>2801456.2415133622</v>
      </c>
      <c r="E4" s="8">
        <v>0.48383971883680715</v>
      </c>
      <c r="F4" s="8">
        <v>0.30504088787830902</v>
      </c>
      <c r="G4" s="8">
        <v>0.10132345351212586</v>
      </c>
      <c r="H4" s="8">
        <v>0.1097959397727583</v>
      </c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499</v>
      </c>
      <c r="D5" s="53">
        <v>729343.4567775433</v>
      </c>
      <c r="E5" s="8">
        <v>0.47728829584683907</v>
      </c>
      <c r="F5" s="8">
        <v>0.32095838832918228</v>
      </c>
      <c r="G5" s="8">
        <v>0.11896391240824411</v>
      </c>
      <c r="H5" s="8">
        <v>8.2789403415734528E-2</v>
      </c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625</v>
      </c>
      <c r="D6" s="53">
        <v>791296.59171960363</v>
      </c>
      <c r="E6" s="8">
        <v>0.49624714385896573</v>
      </c>
      <c r="F6" s="8">
        <v>0.30536018708538087</v>
      </c>
      <c r="G6" s="8">
        <v>8.798403909195926E-2</v>
      </c>
      <c r="H6" s="8">
        <v>0.11040862996369291</v>
      </c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539</v>
      </c>
      <c r="D7" s="53">
        <v>753459.03109125723</v>
      </c>
      <c r="E7" s="8">
        <v>0.45122535979058326</v>
      </c>
      <c r="F7" s="8">
        <v>0.31233671572806498</v>
      </c>
      <c r="G7" s="8">
        <v>0.12683475971347577</v>
      </c>
      <c r="H7" s="8">
        <v>0.10960316476787632</v>
      </c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363</v>
      </c>
      <c r="D8" s="53">
        <v>527357.16192496172</v>
      </c>
      <c r="E8" s="8">
        <v>0.52088077779122188</v>
      </c>
      <c r="F8" s="8">
        <v>0.27212374213268931</v>
      </c>
      <c r="G8" s="8">
        <v>6.049297710792105E-2</v>
      </c>
      <c r="H8" s="8">
        <v>0.14650250296816705</v>
      </c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1395</v>
      </c>
      <c r="D9" s="53">
        <v>1849413.1923972794</v>
      </c>
      <c r="E9" s="8">
        <v>0.48496070604484148</v>
      </c>
      <c r="F9" s="8">
        <v>0.3033924636335506</v>
      </c>
      <c r="G9" s="8">
        <v>0.10261485514945433</v>
      </c>
      <c r="H9" s="8">
        <v>0.10903197517215524</v>
      </c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631</v>
      </c>
      <c r="D10" s="53">
        <v>952043.04911608284</v>
      </c>
      <c r="E10" s="8">
        <v>0.48166211927030689</v>
      </c>
      <c r="F10" s="8">
        <v>0.30824307243052368</v>
      </c>
      <c r="G10" s="8">
        <v>9.8814811463873761E-2</v>
      </c>
      <c r="H10" s="8">
        <v>0.11127999683529512</v>
      </c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336</v>
      </c>
      <c r="D11" s="53">
        <v>488627.14349650801</v>
      </c>
      <c r="E11" s="8">
        <v>0.48507510039887775</v>
      </c>
      <c r="F11" s="8">
        <v>0.29389709308034101</v>
      </c>
      <c r="G11" s="8">
        <v>0.15133659149821399</v>
      </c>
      <c r="H11" s="8">
        <v>6.9691215022567449E-2</v>
      </c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656</v>
      </c>
      <c r="D12" s="53">
        <v>822470.52315531287</v>
      </c>
      <c r="E12" s="8">
        <v>0.49501775695311973</v>
      </c>
      <c r="F12" s="8">
        <v>0.29731534600095461</v>
      </c>
      <c r="G12" s="8">
        <v>9.0006989036976626E-2</v>
      </c>
      <c r="H12" s="8">
        <v>0.11765990800894847</v>
      </c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612</v>
      </c>
      <c r="D13" s="53">
        <v>931575.97154737765</v>
      </c>
      <c r="E13" s="8">
        <v>0.47717608332521677</v>
      </c>
      <c r="F13" s="8">
        <v>0.31165860260391287</v>
      </c>
      <c r="G13" s="8">
        <v>0.10098581036566889</v>
      </c>
      <c r="H13" s="8">
        <v>0.11017950370520092</v>
      </c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80</v>
      </c>
      <c r="D14" s="53">
        <v>116027.75497095553</v>
      </c>
      <c r="E14" s="8">
        <v>0.47361469810594786</v>
      </c>
      <c r="F14" s="8">
        <v>0.27992547659004396</v>
      </c>
      <c r="G14" s="8">
        <v>8.5013435604812559E-2</v>
      </c>
      <c r="H14" s="8">
        <v>0.16144638969919584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163</v>
      </c>
      <c r="D15" s="53">
        <v>240716.31328103528</v>
      </c>
      <c r="E15" s="8">
        <v>0.46148195512415507</v>
      </c>
      <c r="F15" s="8">
        <v>0.37588978544359025</v>
      </c>
      <c r="G15" s="8">
        <v>5.3251001241340801E-2</v>
      </c>
      <c r="H15" s="8">
        <v>0.10937725819091222</v>
      </c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179</v>
      </c>
      <c r="D16" s="53">
        <v>202038.53506217673</v>
      </c>
      <c r="E16" s="8">
        <v>0.49858294372559492</v>
      </c>
      <c r="F16" s="8">
        <v>0.26293944634917538</v>
      </c>
      <c r="G16" s="8">
        <v>9.4633938517581756E-2</v>
      </c>
      <c r="H16" s="8">
        <v>0.14384367140764859</v>
      </c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248</v>
      </c>
      <c r="D17" s="53">
        <v>363499.0296139486</v>
      </c>
      <c r="E17" s="8">
        <v>0.5080746326976654</v>
      </c>
      <c r="F17" s="8">
        <v>0.27063913323767547</v>
      </c>
      <c r="G17" s="8">
        <v>9.4941486351010476E-2</v>
      </c>
      <c r="H17" s="8">
        <v>0.12634474771364876</v>
      </c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469</v>
      </c>
      <c r="D18" s="53">
        <v>682234.34636377252</v>
      </c>
      <c r="E18" s="8">
        <v>0.42287356833263828</v>
      </c>
      <c r="F18" s="14">
        <v>0.40398336585271527</v>
      </c>
      <c r="G18" s="8">
        <v>7.1028218043290084E-2</v>
      </c>
      <c r="H18" s="8">
        <v>0.10211484777135454</v>
      </c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839</v>
      </c>
      <c r="D19" s="53">
        <v>1118333.6413527005</v>
      </c>
      <c r="E19" s="8">
        <v>0.48144154535149658</v>
      </c>
      <c r="F19" s="8">
        <v>0.29304389390589614</v>
      </c>
      <c r="G19" s="8">
        <v>0.13517535974099965</v>
      </c>
      <c r="H19" s="8">
        <v>9.0339201001609915E-2</v>
      </c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450</v>
      </c>
      <c r="D20" s="53">
        <v>607921.35821608605</v>
      </c>
      <c r="E20" s="8">
        <v>0.54582492389578641</v>
      </c>
      <c r="F20" s="8">
        <v>0.23470524934889433</v>
      </c>
      <c r="G20" s="8">
        <v>7.9905224118464013E-2</v>
      </c>
      <c r="H20" s="8">
        <v>0.13956460263685558</v>
      </c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20</v>
      </c>
      <c r="D21" s="53">
        <v>29467.865966855534</v>
      </c>
      <c r="E21" s="8">
        <v>0.40862769647666708</v>
      </c>
      <c r="F21" s="8">
        <v>0.34502432278271095</v>
      </c>
      <c r="G21" s="8">
        <v>3.8582655788389146E-2</v>
      </c>
      <c r="H21" s="8">
        <v>0.20776532495223285</v>
      </c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1694</v>
      </c>
      <c r="D22" s="53">
        <v>2327451.6744179693</v>
      </c>
      <c r="E22" s="8">
        <v>0.49883661487333603</v>
      </c>
      <c r="F22" s="8">
        <v>0.2907977877596441</v>
      </c>
      <c r="G22" s="8">
        <v>0.10507723790380748</v>
      </c>
      <c r="H22" s="8">
        <v>0.10528835946321365</v>
      </c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332</v>
      </c>
      <c r="D23" s="53">
        <v>474004.56709539262</v>
      </c>
      <c r="E23" s="8">
        <v>0.41020213554266893</v>
      </c>
      <c r="F23" s="8">
        <v>0.37497719128404777</v>
      </c>
      <c r="G23" s="8">
        <v>8.289166535160146E-2</v>
      </c>
      <c r="H23" s="8">
        <v>0.13192900782168265</v>
      </c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460</v>
      </c>
      <c r="D24" s="53">
        <v>641097.22396074899</v>
      </c>
      <c r="E24" s="8">
        <v>0.4407914004935648</v>
      </c>
      <c r="F24" s="8">
        <v>0.33770615658810299</v>
      </c>
      <c r="G24" s="8">
        <v>0.10360029133914947</v>
      </c>
      <c r="H24" s="8">
        <v>0.11790215157918217</v>
      </c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370</v>
      </c>
      <c r="D25" s="53">
        <v>601221.81352798746</v>
      </c>
      <c r="E25" s="8">
        <v>0.47822187223385493</v>
      </c>
      <c r="F25" s="8">
        <v>0.35125691520424879</v>
      </c>
      <c r="G25" s="8">
        <v>9.5143751863150591E-2</v>
      </c>
      <c r="H25" s="8">
        <v>7.5377460698744986E-2</v>
      </c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713</v>
      </c>
      <c r="D26" s="53">
        <v>895797.35164880159</v>
      </c>
      <c r="E26" s="8">
        <v>0.50288706563553598</v>
      </c>
      <c r="F26" s="8">
        <v>0.27946502565775416</v>
      </c>
      <c r="G26" s="8">
        <v>0.10471368475237415</v>
      </c>
      <c r="H26" s="8">
        <v>0.1129342239543349</v>
      </c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483</v>
      </c>
      <c r="D27" s="53">
        <v>663339.85237582831</v>
      </c>
      <c r="E27" s="8">
        <v>0.50481413555654964</v>
      </c>
      <c r="F27" s="8">
        <v>0.26612130975109477</v>
      </c>
      <c r="G27" s="8">
        <v>0.10014568145222565</v>
      </c>
      <c r="H27" s="8">
        <v>0.12891887324012966</v>
      </c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282</v>
      </c>
      <c r="D28" s="53">
        <v>282495.4376599805</v>
      </c>
      <c r="E28" s="8">
        <v>0.48404913054476845</v>
      </c>
      <c r="F28" s="8">
        <v>0.27897183298740091</v>
      </c>
      <c r="G28" s="8">
        <v>0.12488327440658545</v>
      </c>
      <c r="H28" s="8">
        <v>0.11209576206124568</v>
      </c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640</v>
      </c>
      <c r="D29" s="53">
        <v>620982.66994058434</v>
      </c>
      <c r="E29" s="8">
        <v>0.45223376461782783</v>
      </c>
      <c r="F29" s="8">
        <v>0.32352254599760305</v>
      </c>
      <c r="G29" s="8">
        <v>0.11533085009061587</v>
      </c>
      <c r="H29" s="8">
        <v>0.1089128392939505</v>
      </c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816</v>
      </c>
      <c r="D30" s="53">
        <v>1035926.7840967868</v>
      </c>
      <c r="E30" s="8">
        <v>0.49672829931356427</v>
      </c>
      <c r="F30" s="8">
        <v>0.28570412549303609</v>
      </c>
      <c r="G30" s="8">
        <v>0.10698317541854666</v>
      </c>
      <c r="H30" s="8">
        <v>0.11058439977485308</v>
      </c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862051.34981601464</v>
      </c>
      <c r="E31" s="8">
        <v>0.49105038704270554</v>
      </c>
      <c r="F31" s="8">
        <v>0.32350738612456281</v>
      </c>
      <c r="G31" s="8">
        <v>7.6711288634792693E-2</v>
      </c>
      <c r="H31" s="8">
        <v>0.10873093819793789</v>
      </c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1562</v>
      </c>
      <c r="D32" s="53">
        <v>2184129.5696313865</v>
      </c>
      <c r="E32" s="8">
        <v>0.49263963160294993</v>
      </c>
      <c r="F32" s="8">
        <v>0.29575827785341918</v>
      </c>
      <c r="G32" s="8">
        <v>0.10646298591999606</v>
      </c>
      <c r="H32" s="8">
        <v>0.1051391046236371</v>
      </c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464</v>
      </c>
      <c r="D33" s="53">
        <v>617326.67188197293</v>
      </c>
      <c r="E33" s="8">
        <v>0.45270523112042371</v>
      </c>
      <c r="F33" s="8">
        <v>0.33788318023692393</v>
      </c>
      <c r="G33" s="8">
        <v>8.3139556367545761E-2</v>
      </c>
      <c r="H33" s="8">
        <v>0.12627203227510739</v>
      </c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480</v>
      </c>
      <c r="D34" s="53">
        <v>627754.10101720481</v>
      </c>
      <c r="E34" s="8">
        <v>0.47274657152547361</v>
      </c>
      <c r="F34" s="8">
        <v>0.29206586524210437</v>
      </c>
      <c r="G34" s="8">
        <v>0.10799710852181711</v>
      </c>
      <c r="H34" s="8">
        <v>0.12719045471060494</v>
      </c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408</v>
      </c>
      <c r="D35" s="53">
        <v>563118.31296476291</v>
      </c>
      <c r="E35" s="8">
        <v>0.49475930575107235</v>
      </c>
      <c r="F35" s="8">
        <v>0.31044527555558254</v>
      </c>
      <c r="G35" s="8">
        <v>0.10620393563587212</v>
      </c>
      <c r="H35" s="8">
        <v>8.8591483057472692E-2</v>
      </c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538</v>
      </c>
      <c r="D36" s="53">
        <v>729061.06636247423</v>
      </c>
      <c r="E36" s="8">
        <v>0.43799184848559136</v>
      </c>
      <c r="F36" s="8">
        <v>0.33625677581896196</v>
      </c>
      <c r="G36" s="8">
        <v>8.7216123956704555E-2</v>
      </c>
      <c r="H36" s="8">
        <v>0.13853525173874107</v>
      </c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600</v>
      </c>
      <c r="D37" s="53">
        <v>881522.76116892323</v>
      </c>
      <c r="E37" s="8">
        <v>0.5226823308639178</v>
      </c>
      <c r="F37" s="8">
        <v>0.28501137153681599</v>
      </c>
      <c r="G37" s="8">
        <v>0.105120748052402</v>
      </c>
      <c r="H37" s="8">
        <v>8.7185549546865318E-2</v>
      </c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171</v>
      </c>
      <c r="D38" s="53">
        <v>215657.87049240951</v>
      </c>
      <c r="E38" s="8">
        <v>0.46085825845046119</v>
      </c>
      <c r="F38" s="8">
        <v>0.29443233404702734</v>
      </c>
      <c r="G38" s="8">
        <v>0.11629205753674224</v>
      </c>
      <c r="H38" s="8">
        <v>0.12841734996576992</v>
      </c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184</v>
      </c>
      <c r="D39" s="53">
        <v>245528.38014700107</v>
      </c>
      <c r="E39" s="8">
        <v>0.52815699337906719</v>
      </c>
      <c r="F39" s="8">
        <v>0.24488227427814402</v>
      </c>
      <c r="G39" s="8">
        <v>8.7658368413300686E-2</v>
      </c>
      <c r="H39" s="8">
        <v>0.13930236392948803</v>
      </c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129</v>
      </c>
      <c r="D40" s="53">
        <v>170989.77466760733</v>
      </c>
      <c r="E40" s="8">
        <v>0.40779263509673563</v>
      </c>
      <c r="F40" s="8">
        <v>0.35618024493732614</v>
      </c>
      <c r="G40" s="8">
        <v>0.12394725431604656</v>
      </c>
      <c r="H40" s="8">
        <v>0.11207986564989217</v>
      </c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185</v>
      </c>
      <c r="D41" s="53">
        <v>254156.99541362037</v>
      </c>
      <c r="E41" s="8">
        <v>0.46466214492513042</v>
      </c>
      <c r="F41" s="8">
        <v>0.34637409373407058</v>
      </c>
      <c r="G41" s="8">
        <v>8.1971399687515059E-2</v>
      </c>
      <c r="H41" s="8">
        <v>0.10699236165328378</v>
      </c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219</v>
      </c>
      <c r="D42" s="53">
        <v>304539.39326132927</v>
      </c>
      <c r="E42" s="8">
        <v>0.52041174644438248</v>
      </c>
      <c r="F42" s="8">
        <v>0.28109397120844776</v>
      </c>
      <c r="G42" s="8">
        <v>0.12796957396451034</v>
      </c>
      <c r="H42" s="8">
        <v>7.0524708382659285E-2</v>
      </c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228</v>
      </c>
      <c r="D43" s="53">
        <v>315909.28256948234</v>
      </c>
      <c r="E43" s="8">
        <v>0.41390289369854377</v>
      </c>
      <c r="F43" s="8">
        <v>0.36030821390205703</v>
      </c>
      <c r="G43" s="8">
        <v>8.3150937637575334E-2</v>
      </c>
      <c r="H43" s="8">
        <v>0.14263795476182442</v>
      </c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191</v>
      </c>
      <c r="D44" s="53">
        <v>256599.81911249415</v>
      </c>
      <c r="E44" s="8">
        <v>0.461506088256112</v>
      </c>
      <c r="F44" s="8">
        <v>0.29612091255475664</v>
      </c>
      <c r="G44" s="8">
        <v>0.11623893927841621</v>
      </c>
      <c r="H44" s="8">
        <v>0.12613405991071475</v>
      </c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241</v>
      </c>
      <c r="D45" s="53">
        <v>314640.71757312625</v>
      </c>
      <c r="E45" s="8">
        <v>0.47377142736931893</v>
      </c>
      <c r="F45" s="8">
        <v>0.3302508101870209</v>
      </c>
      <c r="G45" s="8">
        <v>5.5697300897915143E-2</v>
      </c>
      <c r="H45" s="8">
        <v>0.14028046154574489</v>
      </c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251</v>
      </c>
      <c r="D46" s="53">
        <v>343412.97395611566</v>
      </c>
      <c r="E46" s="8">
        <v>0.56562230826359372</v>
      </c>
      <c r="F46" s="8">
        <v>0.27654684289713649</v>
      </c>
      <c r="G46" s="8">
        <v>6.4823541968914974E-2</v>
      </c>
      <c r="H46" s="8">
        <v>9.3007306870354259E-2</v>
      </c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227</v>
      </c>
      <c r="D47" s="53">
        <v>380021.03432017862</v>
      </c>
      <c r="E47" s="8">
        <v>0.49363375401181453</v>
      </c>
      <c r="F47" s="8">
        <v>0.28342201461567312</v>
      </c>
      <c r="G47" s="8">
        <v>0.15886300774143933</v>
      </c>
      <c r="H47" s="8">
        <v>6.4081223631073062E-2</v>
      </c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374</v>
      </c>
      <c r="D48" s="53">
        <v>522235.81692555803</v>
      </c>
      <c r="E48" s="8">
        <v>0.47588470605586808</v>
      </c>
      <c r="F48" s="8">
        <v>0.30626206125131894</v>
      </c>
      <c r="G48" s="8">
        <v>0.10001833696228887</v>
      </c>
      <c r="H48" s="8">
        <v>0.1178348957305245</v>
      </c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1652</v>
      </c>
      <c r="D49" s="53">
        <v>2279220.424587802</v>
      </c>
      <c r="E49" s="8">
        <v>0.48566244407807524</v>
      </c>
      <c r="F49" s="8">
        <v>0.30476108147293396</v>
      </c>
      <c r="G49" s="8">
        <v>0.10162249374545947</v>
      </c>
      <c r="H49" s="8">
        <v>0.10795398070353325</v>
      </c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2026</v>
      </c>
      <c r="D51" s="53">
        <v>2801456.2415133622</v>
      </c>
      <c r="E51" s="8">
        <v>0.48383971883680715</v>
      </c>
      <c r="F51" s="8">
        <v>0.30504088787830902</v>
      </c>
      <c r="G51" s="8">
        <v>0.10132345351212586</v>
      </c>
      <c r="H51" s="8">
        <v>0.1097959397727583</v>
      </c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159</v>
      </c>
      <c r="D52" s="53">
        <v>209037.07356000194</v>
      </c>
      <c r="E52" s="8">
        <v>0.45570288371224366</v>
      </c>
      <c r="F52" s="8">
        <v>0.3254481597568567</v>
      </c>
      <c r="G52" s="8">
        <v>0.12886564386487884</v>
      </c>
      <c r="H52" s="8">
        <v>8.9983312666020401E-2</v>
      </c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1867</v>
      </c>
      <c r="D53" s="53">
        <v>2592419.1679533618</v>
      </c>
      <c r="E53" s="8">
        <v>0.48610850381818232</v>
      </c>
      <c r="F53" s="8">
        <v>0.30339536833981423</v>
      </c>
      <c r="G53" s="8">
        <v>9.910261710498057E-2</v>
      </c>
      <c r="H53" s="8">
        <v>0.11139351073702387</v>
      </c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1903</v>
      </c>
      <c r="D54" s="53">
        <v>2618352.3878357857</v>
      </c>
      <c r="E54" s="8">
        <v>0.48006223097737855</v>
      </c>
      <c r="F54" s="8">
        <v>0.30678450869678492</v>
      </c>
      <c r="G54" s="8">
        <v>0.10341173268401277</v>
      </c>
      <c r="H54" s="8">
        <v>0.10974152764182438</v>
      </c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123</v>
      </c>
      <c r="D55" s="53">
        <v>183103.85367757874</v>
      </c>
      <c r="E55" s="8">
        <v>0.53785712020823961</v>
      </c>
      <c r="F55" s="8">
        <v>0.28010742175052</v>
      </c>
      <c r="G55" s="8">
        <v>7.1461434519308045E-2</v>
      </c>
      <c r="H55" s="8">
        <v>0.1105740235219322</v>
      </c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159</v>
      </c>
      <c r="D56" s="53">
        <v>209037.07356000194</v>
      </c>
      <c r="E56" s="8">
        <v>0.45570288371224366</v>
      </c>
      <c r="F56" s="8">
        <v>0.3254481597568567</v>
      </c>
      <c r="G56" s="8">
        <v>0.12886564386487884</v>
      </c>
      <c r="H56" s="8">
        <v>8.9983312666020401E-2</v>
      </c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1867</v>
      </c>
      <c r="D57" s="53">
        <v>2592419.1679533618</v>
      </c>
      <c r="E57" s="8">
        <v>0.48610850381818232</v>
      </c>
      <c r="F57" s="8">
        <v>0.30339536833981423</v>
      </c>
      <c r="G57" s="8">
        <v>9.910261710498057E-2</v>
      </c>
      <c r="H57" s="8">
        <v>0.11139351073702387</v>
      </c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2026</v>
      </c>
      <c r="D61" s="53">
        <v>2801456.2415133622</v>
      </c>
      <c r="E61" s="8">
        <v>0.48383971883680715</v>
      </c>
      <c r="F61" s="8">
        <v>0.30504088787830902</v>
      </c>
      <c r="G61" s="8">
        <v>0.10132345351212586</v>
      </c>
      <c r="H61" s="8">
        <v>0.1097959397727583</v>
      </c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1427</v>
      </c>
      <c r="D62" s="53">
        <v>1937491.8933799975</v>
      </c>
      <c r="E62" s="8">
        <v>0.4845078746756919</v>
      </c>
      <c r="F62" s="8">
        <v>0.30730337530546747</v>
      </c>
      <c r="G62" s="8">
        <v>9.8640130293838016E-2</v>
      </c>
      <c r="H62" s="8">
        <v>0.1095486197250036</v>
      </c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599</v>
      </c>
      <c r="D63" s="53">
        <v>863964.34813336539</v>
      </c>
      <c r="E63" s="8">
        <v>0.48234133927502504</v>
      </c>
      <c r="F63" s="8">
        <v>0.29996712406101067</v>
      </c>
      <c r="G63" s="8">
        <v>0.1073409668435307</v>
      </c>
      <c r="H63" s="8">
        <v>0.11035056982043354</v>
      </c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175</v>
      </c>
      <c r="D64" s="53">
        <v>247778.53109517126</v>
      </c>
      <c r="E64" s="8">
        <v>0.42338164665229344</v>
      </c>
      <c r="F64" s="8">
        <v>0.34116073676799968</v>
      </c>
      <c r="G64" s="8">
        <v>0.12963714204345389</v>
      </c>
      <c r="H64" s="8">
        <v>0.10582047453625275</v>
      </c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1851</v>
      </c>
      <c r="D65" s="53">
        <v>2553677.7104181936</v>
      </c>
      <c r="E65" s="8">
        <v>0.48970585153539026</v>
      </c>
      <c r="F65" s="8">
        <v>0.30153624707545584</v>
      </c>
      <c r="G65" s="8">
        <v>9.8576229723643161E-2</v>
      </c>
      <c r="H65" s="8">
        <v>0.11018167166551135</v>
      </c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1326</v>
      </c>
      <c r="D66" s="53">
        <v>1763329.0142475802</v>
      </c>
      <c r="E66" s="8">
        <v>0.47139357760775574</v>
      </c>
      <c r="F66" s="8">
        <v>0.31261037143461445</v>
      </c>
      <c r="G66" s="8">
        <v>0.10704486918299376</v>
      </c>
      <c r="H66" s="8">
        <v>0.1089511817746401</v>
      </c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700</v>
      </c>
      <c r="D67" s="53">
        <v>1038127.2272657785</v>
      </c>
      <c r="E67" s="8">
        <v>0.50498032797237324</v>
      </c>
      <c r="F67" s="8">
        <v>0.29218361024687822</v>
      </c>
      <c r="G67" s="8">
        <v>9.1605243653028523E-2</v>
      </c>
      <c r="H67" s="8">
        <v>0.11123081812771982</v>
      </c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714</v>
      </c>
      <c r="D68" s="53">
        <v>988002.18753671227</v>
      </c>
      <c r="E68" s="8">
        <v>0.43180534464402315</v>
      </c>
      <c r="F68" s="8">
        <v>0.34840697915736435</v>
      </c>
      <c r="G68" s="8">
        <v>0.10375444100127482</v>
      </c>
      <c r="H68" s="8">
        <v>0.11603323519733717</v>
      </c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225</v>
      </c>
      <c r="D69" s="53">
        <v>309563.48098297662</v>
      </c>
      <c r="E69" s="8">
        <v>0.50506448497203493</v>
      </c>
      <c r="F69" s="8">
        <v>0.25742102601027433</v>
      </c>
      <c r="G69" s="8">
        <v>8.557718630351982E-2</v>
      </c>
      <c r="H69" s="8">
        <v>0.15193730271417122</v>
      </c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181</v>
      </c>
      <c r="D70" s="53">
        <v>237909.18036929826</v>
      </c>
      <c r="E70" s="8">
        <v>0.54499486029128419</v>
      </c>
      <c r="F70" s="8">
        <v>0.2497861355329408</v>
      </c>
      <c r="G70" s="8">
        <v>0.14546453543383836</v>
      </c>
      <c r="H70" s="8">
        <v>5.975446874193624E-2</v>
      </c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134</v>
      </c>
      <c r="D71" s="53">
        <v>199209.75045100506</v>
      </c>
      <c r="E71" s="8">
        <v>0.54652245273825673</v>
      </c>
      <c r="F71" s="8">
        <v>0.29595372536375714</v>
      </c>
      <c r="G71" s="13">
        <v>5.2670751516426329E-3</v>
      </c>
      <c r="H71" s="8">
        <v>0.15225674674634332</v>
      </c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239</v>
      </c>
      <c r="D72" s="53">
        <v>328708.37814367289</v>
      </c>
      <c r="E72" s="8">
        <v>0.43027403785331997</v>
      </c>
      <c r="F72" s="13">
        <v>0.20199693025273929</v>
      </c>
      <c r="G72" s="14">
        <v>0.20917694829567154</v>
      </c>
      <c r="H72" s="8">
        <v>0.15855208359826997</v>
      </c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258</v>
      </c>
      <c r="D73" s="53">
        <v>363234.31213125843</v>
      </c>
      <c r="E73" s="8">
        <v>0.58472058314040742</v>
      </c>
      <c r="F73" s="8">
        <v>0.27039256273017798</v>
      </c>
      <c r="G73" s="8">
        <v>6.7221074518041019E-2</v>
      </c>
      <c r="H73" s="8">
        <v>7.7665779611373109E-2</v>
      </c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275</v>
      </c>
      <c r="D74" s="53">
        <v>374828.951898442</v>
      </c>
      <c r="E74" s="8">
        <v>0.48055122806993567</v>
      </c>
      <c r="F74" s="8">
        <v>0.39390359164114808</v>
      </c>
      <c r="G74" s="8">
        <v>6.9418910822291832E-2</v>
      </c>
      <c r="H74" s="8">
        <v>5.6126269466624815E-2</v>
      </c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H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5" display="Vissza" xr:uid="{8056FD55-0F5F-4E7A-B32E-521A433AA88A}"/>
  </hyperlinks>
  <pageMargins left="0.75" right="0.75" top="1" bottom="1" header="0.5" footer="0.5"/>
  <pageSetup orientation="portrait" horizontalDpi="300" verticalDpi="300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AAD9B-D3EE-4BAF-98EC-6C210909BC2E}">
  <sheetPr codeName="Munka8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314</v>
      </c>
      <c r="D1" s="65"/>
      <c r="E1" s="65"/>
      <c r="F1" s="65"/>
      <c r="G1" s="65"/>
    </row>
    <row r="2" spans="1:44" ht="59.1" customHeight="1" x14ac:dyDescent="0.2">
      <c r="A2" s="67"/>
      <c r="B2" s="67"/>
      <c r="C2" s="66" t="s">
        <v>1</v>
      </c>
      <c r="D2" s="66"/>
      <c r="E2" s="4" t="s">
        <v>311</v>
      </c>
      <c r="F2" s="4" t="s">
        <v>313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613</v>
      </c>
      <c r="D4" s="53">
        <v>854558.69926346652</v>
      </c>
      <c r="E4" s="8">
        <v>0.55047393992502081</v>
      </c>
      <c r="F4" s="8">
        <v>0.29002363309648616</v>
      </c>
      <c r="G4" s="8">
        <v>0.1595024269784914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153</v>
      </c>
      <c r="D5" s="53">
        <v>234088.90042575489</v>
      </c>
      <c r="E5" s="8">
        <v>0.54959371011237013</v>
      </c>
      <c r="F5" s="8">
        <v>0.29235916808290785</v>
      </c>
      <c r="G5" s="8">
        <v>0.15804712180472136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193</v>
      </c>
      <c r="D6" s="53">
        <v>241630.47528752239</v>
      </c>
      <c r="E6" s="8">
        <v>0.57460494266505646</v>
      </c>
      <c r="F6" s="8">
        <v>0.26663497305644773</v>
      </c>
      <c r="G6" s="8">
        <v>0.15876008427849569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165</v>
      </c>
      <c r="D7" s="53">
        <v>235332.9192066933</v>
      </c>
      <c r="E7" s="8">
        <v>0.51675715576775116</v>
      </c>
      <c r="F7" s="8">
        <v>0.31511617594265301</v>
      </c>
      <c r="G7" s="8">
        <v>0.16812666828959538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102</v>
      </c>
      <c r="D8" s="53">
        <v>143506.40434349517</v>
      </c>
      <c r="E8" s="8">
        <v>0.56657033381271227</v>
      </c>
      <c r="F8" s="8">
        <v>0.28444610408631005</v>
      </c>
      <c r="G8" s="8">
        <v>0.14898356210097813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416</v>
      </c>
      <c r="D9" s="53">
        <v>561098.02471780032</v>
      </c>
      <c r="E9" s="8">
        <v>0.55514611082953358</v>
      </c>
      <c r="F9" s="8">
        <v>0.28335150378082069</v>
      </c>
      <c r="G9" s="8">
        <v>0.16150238538964526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197</v>
      </c>
      <c r="D10" s="53">
        <v>293460.67454566533</v>
      </c>
      <c r="E10" s="8">
        <v>0.54154072981186352</v>
      </c>
      <c r="F10" s="8">
        <v>0.30278077197200221</v>
      </c>
      <c r="G10" s="8">
        <v>0.1556784982161338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94</v>
      </c>
      <c r="D11" s="53">
        <v>143606.09707377435</v>
      </c>
      <c r="E11" s="8">
        <v>0.53398053216441299</v>
      </c>
      <c r="F11" s="8">
        <v>0.33075665265662235</v>
      </c>
      <c r="G11" s="8">
        <v>0.13526281517896405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194</v>
      </c>
      <c r="D12" s="53">
        <v>244533.10816750801</v>
      </c>
      <c r="E12" s="8">
        <v>0.53563584529608133</v>
      </c>
      <c r="F12" s="8">
        <v>0.30357824216552809</v>
      </c>
      <c r="G12" s="8">
        <v>0.16078591253838945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194</v>
      </c>
      <c r="D13" s="53">
        <v>290333.66551183822</v>
      </c>
      <c r="E13" s="8">
        <v>0.54318134335177182</v>
      </c>
      <c r="F13" s="8">
        <v>0.29946343909802625</v>
      </c>
      <c r="G13" s="8">
        <v>0.15735521755020165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26</v>
      </c>
      <c r="D14" s="53">
        <v>32479.124607917573</v>
      </c>
      <c r="E14" s="8">
        <v>0.75130732222301011</v>
      </c>
      <c r="F14" s="8">
        <v>0.15309726337511709</v>
      </c>
      <c r="G14" s="8">
        <v>9.55954144018729E-2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59</v>
      </c>
      <c r="D15" s="53">
        <v>90482.803351980401</v>
      </c>
      <c r="E15" s="8">
        <v>0.57437352975724187</v>
      </c>
      <c r="F15" s="8">
        <v>0.23141816390522427</v>
      </c>
      <c r="G15" s="8">
        <v>0.19420830633753411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46</v>
      </c>
      <c r="D16" s="53">
        <v>53123.900550447201</v>
      </c>
      <c r="E16" s="8">
        <v>0.53972268256076128</v>
      </c>
      <c r="F16" s="8">
        <v>0.24946338932565978</v>
      </c>
      <c r="G16" s="8">
        <v>0.21081392811357913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67</v>
      </c>
      <c r="D17" s="53">
        <v>98377.06230745517</v>
      </c>
      <c r="E17" s="8">
        <v>0.53805633988032109</v>
      </c>
      <c r="F17" s="8">
        <v>0.20721103695841747</v>
      </c>
      <c r="G17" s="8">
        <v>0.25473262316126127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170</v>
      </c>
      <c r="D18" s="53">
        <v>275611.32754436397</v>
      </c>
      <c r="E18" s="8">
        <v>0.54166651111279751</v>
      </c>
      <c r="F18" s="8">
        <v>0.31010625346414344</v>
      </c>
      <c r="G18" s="8">
        <v>0.14822723542305999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254</v>
      </c>
      <c r="D19" s="53">
        <v>327720.84494795528</v>
      </c>
      <c r="E19" s="8">
        <v>0.54536378821081533</v>
      </c>
      <c r="F19" s="8">
        <v>0.3371177173289589</v>
      </c>
      <c r="G19" s="8">
        <v>0.11751849446022504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115</v>
      </c>
      <c r="D20" s="53">
        <v>142682.333964625</v>
      </c>
      <c r="E20" s="8">
        <v>0.61054253821318938</v>
      </c>
      <c r="F20" s="8">
        <v>0.18356786603820524</v>
      </c>
      <c r="G20" s="8">
        <v>0.20588959574860533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7</v>
      </c>
      <c r="D21" s="53">
        <v>10167.130499066026</v>
      </c>
      <c r="E21" s="8">
        <v>0.23111240483416168</v>
      </c>
      <c r="F21" s="8">
        <v>0.52288250132767877</v>
      </c>
      <c r="G21" s="8">
        <v>0.24600509383815955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494</v>
      </c>
      <c r="D22" s="53">
        <v>676817.79803822492</v>
      </c>
      <c r="E22" s="8">
        <v>0.58768564264952428</v>
      </c>
      <c r="F22" s="8">
        <v>0.25139477355615786</v>
      </c>
      <c r="G22" s="8">
        <v>0.16091958379431637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119</v>
      </c>
      <c r="D23" s="53">
        <v>177740.90122524128</v>
      </c>
      <c r="E23" s="8">
        <v>0.40877586972487634</v>
      </c>
      <c r="F23" s="8">
        <v>0.43711808054547857</v>
      </c>
      <c r="G23" s="8">
        <v>0.15410604972964445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141</v>
      </c>
      <c r="D24" s="53">
        <v>216502.47950308683</v>
      </c>
      <c r="E24" s="8">
        <v>0.47268630242882631</v>
      </c>
      <c r="F24" s="8">
        <v>0.42574432043763516</v>
      </c>
      <c r="G24" s="8">
        <v>0.10156937713353875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133</v>
      </c>
      <c r="D25" s="53">
        <v>211183.31957334495</v>
      </c>
      <c r="E25" s="8">
        <v>0.62516262944447931</v>
      </c>
      <c r="F25" s="13">
        <v>0.14813199895231141</v>
      </c>
      <c r="G25" s="8">
        <v>0.22670537160320856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202</v>
      </c>
      <c r="D26" s="53">
        <v>250344.02986268056</v>
      </c>
      <c r="E26" s="8">
        <v>0.55127841485753559</v>
      </c>
      <c r="F26" s="8">
        <v>0.30307952603217692</v>
      </c>
      <c r="G26" s="8">
        <v>0.14564205911028708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137</v>
      </c>
      <c r="D27" s="53">
        <v>176528.87032435328</v>
      </c>
      <c r="E27" s="8">
        <v>0.55538427276287472</v>
      </c>
      <c r="F27" s="8">
        <v>0.27480128529010456</v>
      </c>
      <c r="G27" s="8">
        <v>0.16981444194702103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78</v>
      </c>
      <c r="D28" s="53">
        <v>78808.270054582812</v>
      </c>
      <c r="E28" s="8">
        <v>0.52596074429788375</v>
      </c>
      <c r="F28" s="8">
        <v>0.34699102239434543</v>
      </c>
      <c r="G28" s="8">
        <v>0.12704823330777079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206</v>
      </c>
      <c r="D29" s="53">
        <v>200901.89439956704</v>
      </c>
      <c r="E29" s="8">
        <v>0.46544709259934025</v>
      </c>
      <c r="F29" s="8">
        <v>0.31321805437347533</v>
      </c>
      <c r="G29" s="8">
        <v>0.22133485302718467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235</v>
      </c>
      <c r="D30" s="53">
        <v>295968.55592518568</v>
      </c>
      <c r="E30" s="8">
        <v>0.57586857585937801</v>
      </c>
      <c r="F30" s="8">
        <v>0.25393252423447127</v>
      </c>
      <c r="G30" s="8">
        <v>0.17019889990615034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94</v>
      </c>
      <c r="D31" s="53">
        <v>278879.97888413002</v>
      </c>
      <c r="E31" s="8">
        <v>0.59170272789218059</v>
      </c>
      <c r="F31" s="8">
        <v>0.29551893183977507</v>
      </c>
      <c r="G31" s="8">
        <v>0.11277834026804479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462</v>
      </c>
      <c r="D32" s="53">
        <v>645974.40012290853</v>
      </c>
      <c r="E32" s="8">
        <v>0.54121480802978628</v>
      </c>
      <c r="F32" s="8">
        <v>0.31668234125828892</v>
      </c>
      <c r="G32" s="8">
        <v>0.14210285071192472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151</v>
      </c>
      <c r="D33" s="53">
        <v>208584.29914055706</v>
      </c>
      <c r="E33" s="8">
        <v>0.57914897537269583</v>
      </c>
      <c r="F33" s="8">
        <v>0.2074630420844682</v>
      </c>
      <c r="G33" s="8">
        <v>0.21338798254283592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142</v>
      </c>
      <c r="D34" s="53">
        <v>183345.54467286932</v>
      </c>
      <c r="E34" s="8">
        <v>0.56090511807635102</v>
      </c>
      <c r="F34" s="8">
        <v>0.23772017928694955</v>
      </c>
      <c r="G34" s="8">
        <v>0.20137470263670015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129</v>
      </c>
      <c r="D35" s="53">
        <v>174817.41983874058</v>
      </c>
      <c r="E35" s="8">
        <v>0.49656905936315998</v>
      </c>
      <c r="F35" s="8">
        <v>0.34998248693547818</v>
      </c>
      <c r="G35" s="8">
        <v>0.15344845370136179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175</v>
      </c>
      <c r="D36" s="53">
        <v>245151.72355017986</v>
      </c>
      <c r="E36" s="8">
        <v>0.61150249973063531</v>
      </c>
      <c r="F36" s="8">
        <v>0.24514011132327901</v>
      </c>
      <c r="G36" s="8">
        <v>0.14335738894608541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167</v>
      </c>
      <c r="D37" s="53">
        <v>251244.01120167586</v>
      </c>
      <c r="E37" s="8">
        <v>0.52082047877507276</v>
      </c>
      <c r="F37" s="8">
        <v>0.33026748120138177</v>
      </c>
      <c r="G37" s="8">
        <v>0.14891204002354499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48</v>
      </c>
      <c r="D38" s="53">
        <v>63496.65016469168</v>
      </c>
      <c r="E38" s="8">
        <v>0.55735710993890963</v>
      </c>
      <c r="F38" s="8">
        <v>0.18917540100510158</v>
      </c>
      <c r="G38" s="8">
        <v>0.25346748905598859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48</v>
      </c>
      <c r="D39" s="53">
        <v>60125.548130226329</v>
      </c>
      <c r="E39" s="8">
        <v>0.526430308852742</v>
      </c>
      <c r="F39" s="8">
        <v>0.26103219362586549</v>
      </c>
      <c r="G39" s="8">
        <v>0.21253749752139262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47</v>
      </c>
      <c r="D40" s="53">
        <v>60903.179822886581</v>
      </c>
      <c r="E40" s="8">
        <v>0.60714510534995614</v>
      </c>
      <c r="F40" s="8">
        <v>0.26071262319138155</v>
      </c>
      <c r="G40" s="8">
        <v>0.13214227145866239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63</v>
      </c>
      <c r="D41" s="53">
        <v>88033.398952567091</v>
      </c>
      <c r="E41" s="8">
        <v>0.45713445768199756</v>
      </c>
      <c r="F41" s="8">
        <v>0.32730169931066933</v>
      </c>
      <c r="G41" s="8">
        <v>0.21556384300733344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65</v>
      </c>
      <c r="D42" s="53">
        <v>85604.187441238231</v>
      </c>
      <c r="E42" s="8">
        <v>0.53018420655826759</v>
      </c>
      <c r="F42" s="8">
        <v>0.37813050096125644</v>
      </c>
      <c r="G42" s="8">
        <v>9.1685292480475661E-2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76</v>
      </c>
      <c r="D43" s="53">
        <v>113824.70935769042</v>
      </c>
      <c r="E43" s="8">
        <v>0.63405701099397949</v>
      </c>
      <c r="F43" s="8">
        <v>0.23714489334950045</v>
      </c>
      <c r="G43" s="8">
        <v>0.12879809565652039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56</v>
      </c>
      <c r="D44" s="53">
        <v>75984.572596977247</v>
      </c>
      <c r="E44" s="8">
        <v>0.68254736825001638</v>
      </c>
      <c r="F44" s="8">
        <v>0.20504350656947698</v>
      </c>
      <c r="G44" s="8">
        <v>0.11240912518050671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80</v>
      </c>
      <c r="D45" s="53">
        <v>103910.35189635056</v>
      </c>
      <c r="E45" s="8">
        <v>0.47342083089022469</v>
      </c>
      <c r="F45" s="8">
        <v>0.31801390959310594</v>
      </c>
      <c r="G45" s="8">
        <v>0.20856525951666943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70</v>
      </c>
      <c r="D46" s="53">
        <v>94969.773757480347</v>
      </c>
      <c r="E46" s="8">
        <v>0.55540826003734078</v>
      </c>
      <c r="F46" s="8">
        <v>0.25209316583709057</v>
      </c>
      <c r="G46" s="8">
        <v>0.19249857412556859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60</v>
      </c>
      <c r="D47" s="53">
        <v>107706.32714335689</v>
      </c>
      <c r="E47" s="8">
        <v>0.50869036613604124</v>
      </c>
      <c r="F47" s="8">
        <v>0.40401514703989294</v>
      </c>
      <c r="G47" s="8">
        <v>8.7294486824065917E-2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111</v>
      </c>
      <c r="D48" s="53">
        <v>159941.01775088784</v>
      </c>
      <c r="E48" s="8">
        <v>0.4961183546136263</v>
      </c>
      <c r="F48" s="8">
        <v>0.29269503095374638</v>
      </c>
      <c r="G48" s="8">
        <v>0.21118661443262693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502</v>
      </c>
      <c r="D49" s="53">
        <v>694617.68151257827</v>
      </c>
      <c r="E49" s="8">
        <v>0.5629897279139171</v>
      </c>
      <c r="F49" s="8">
        <v>0.28940852336997119</v>
      </c>
      <c r="G49" s="8">
        <v>0.14760174871611068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613</v>
      </c>
      <c r="D51" s="53">
        <v>854558.69926346652</v>
      </c>
      <c r="E51" s="8">
        <v>0.55047393992502081</v>
      </c>
      <c r="F51" s="8">
        <v>0.29002363309648616</v>
      </c>
      <c r="G51" s="8">
        <v>0.1595024269784914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53</v>
      </c>
      <c r="D52" s="53">
        <v>68030.730911061328</v>
      </c>
      <c r="E52" s="8">
        <v>0.46006444375822186</v>
      </c>
      <c r="F52" s="8">
        <v>0.30843935203336309</v>
      </c>
      <c r="G52" s="8">
        <v>0.23149620420841541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560</v>
      </c>
      <c r="D53" s="53">
        <v>786527.96835240489</v>
      </c>
      <c r="E53" s="8">
        <v>0.55829390863943584</v>
      </c>
      <c r="F53" s="8">
        <v>0.28843076562077169</v>
      </c>
      <c r="G53" s="8">
        <v>0.15327532573979094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583</v>
      </c>
      <c r="D54" s="53">
        <v>803269.95089725521</v>
      </c>
      <c r="E54" s="8">
        <v>0.53907573419779609</v>
      </c>
      <c r="F54" s="8">
        <v>0.29523589192035915</v>
      </c>
      <c r="G54" s="8">
        <v>0.16568837388184338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30</v>
      </c>
      <c r="D55" s="53">
        <v>51288.748366211054</v>
      </c>
      <c r="E55" s="8">
        <v>0.72898943204525035</v>
      </c>
      <c r="F55" s="8">
        <v>0.20839070145188232</v>
      </c>
      <c r="G55" s="8">
        <v>6.2619866502867244E-2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53</v>
      </c>
      <c r="D56" s="53">
        <v>68030.730911061328</v>
      </c>
      <c r="E56" s="8">
        <v>0.46006444375822186</v>
      </c>
      <c r="F56" s="8">
        <v>0.30843935203336309</v>
      </c>
      <c r="G56" s="8">
        <v>0.23149620420841541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560</v>
      </c>
      <c r="D57" s="53">
        <v>786527.96835240489</v>
      </c>
      <c r="E57" s="8">
        <v>0.55829390863943584</v>
      </c>
      <c r="F57" s="8">
        <v>0.28843076562077169</v>
      </c>
      <c r="G57" s="8">
        <v>0.15327532573979094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613</v>
      </c>
      <c r="D61" s="53">
        <v>854558.69926346652</v>
      </c>
      <c r="E61" s="8">
        <v>0.55047393992502081</v>
      </c>
      <c r="F61" s="8">
        <v>0.29002363309648616</v>
      </c>
      <c r="G61" s="8">
        <v>0.1595024269784914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437</v>
      </c>
      <c r="D62" s="53">
        <v>595397.79846265411</v>
      </c>
      <c r="E62" s="8">
        <v>0.50506765856607028</v>
      </c>
      <c r="F62" s="8">
        <v>0.33359153974752487</v>
      </c>
      <c r="G62" s="8">
        <v>0.1613408016864053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176</v>
      </c>
      <c r="D63" s="53">
        <v>259160.90080081142</v>
      </c>
      <c r="E63" s="8">
        <v>0.65479060140427225</v>
      </c>
      <c r="F63" s="8">
        <v>0.18993046463049146</v>
      </c>
      <c r="G63" s="8">
        <v>0.15527893396523598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56</v>
      </c>
      <c r="D64" s="53">
        <v>84532.30622372136</v>
      </c>
      <c r="E64" s="8">
        <v>0.49994497947038474</v>
      </c>
      <c r="F64" s="8">
        <v>0.26712586862768523</v>
      </c>
      <c r="G64" s="8">
        <v>0.23292915190192989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557</v>
      </c>
      <c r="D65" s="53">
        <v>770026.39303974481</v>
      </c>
      <c r="E65" s="8">
        <v>0.55602093103717787</v>
      </c>
      <c r="F65" s="8">
        <v>0.29253731425782198</v>
      </c>
      <c r="G65" s="8">
        <v>0.15144175470499879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419</v>
      </c>
      <c r="D66" s="53">
        <v>551234.93810536864</v>
      </c>
      <c r="E66" s="8">
        <v>0.550824928353434</v>
      </c>
      <c r="F66" s="8">
        <v>0.27860533694571044</v>
      </c>
      <c r="G66" s="8">
        <v>0.17056973470085557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194</v>
      </c>
      <c r="D67" s="53">
        <v>303323.7611580966</v>
      </c>
      <c r="E67" s="8">
        <v>0.549836083253746</v>
      </c>
      <c r="F67" s="8">
        <v>0.31077427837369936</v>
      </c>
      <c r="G67" s="8">
        <v>0.13938963837255508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228</v>
      </c>
      <c r="D68" s="53">
        <v>344226.85756053368</v>
      </c>
      <c r="E68" s="8">
        <v>0.44338011256165333</v>
      </c>
      <c r="F68" s="14">
        <v>0.47025836194252235</v>
      </c>
      <c r="G68" s="8">
        <v>8.6361525495823988E-2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63</v>
      </c>
      <c r="D69" s="53">
        <v>79688.14888994988</v>
      </c>
      <c r="E69" s="8">
        <v>0.47419193632505524</v>
      </c>
      <c r="F69" s="8">
        <v>0.16935641645041791</v>
      </c>
      <c r="G69" s="14">
        <v>0.35645164722452655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51</v>
      </c>
      <c r="D70" s="53">
        <v>59426.414772256394</v>
      </c>
      <c r="E70" s="8">
        <v>0.36923923802390474</v>
      </c>
      <c r="F70" s="8">
        <v>0.42415866610630415</v>
      </c>
      <c r="G70" s="8">
        <v>0.20660209586979078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41</v>
      </c>
      <c r="D71" s="53">
        <v>58956.867774759347</v>
      </c>
      <c r="E71" s="8">
        <v>0.62908861514547332</v>
      </c>
      <c r="F71" s="13">
        <v>6.7758738732761503E-2</v>
      </c>
      <c r="G71" s="8">
        <v>0.30315264612176501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45</v>
      </c>
      <c r="D72" s="53">
        <v>66398.083333378541</v>
      </c>
      <c r="E72" s="8">
        <v>0.68749753415474235</v>
      </c>
      <c r="F72" s="8">
        <v>0.14396973923549594</v>
      </c>
      <c r="G72" s="8">
        <v>0.16853272660976182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69</v>
      </c>
      <c r="D73" s="53">
        <v>98215.856528704331</v>
      </c>
      <c r="E73" s="8">
        <v>0.68851525700346183</v>
      </c>
      <c r="F73" s="13">
        <v>0.10225729205918062</v>
      </c>
      <c r="G73" s="8">
        <v>0.20922745093735656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116</v>
      </c>
      <c r="D74" s="53">
        <v>147646.47040388343</v>
      </c>
      <c r="E74" s="14">
        <v>0.72943281769773582</v>
      </c>
      <c r="F74" s="8">
        <v>0.16029700538573752</v>
      </c>
      <c r="G74" s="8">
        <v>0.11027017691652655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6" display="Vissza" xr:uid="{D6E5035A-6C1A-4B93-A38F-E3C949A3638F}"/>
  </hyperlinks>
  <pageMargins left="0.75" right="0.75" top="1" bottom="1" header="0.5" footer="0.5"/>
  <pageSetup orientation="portrait" horizontalDpi="300" verticalDpi="300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F0C9-F4B5-4C68-9836-2DAD96919D80}">
  <sheetPr codeName="Munka8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315</v>
      </c>
      <c r="D1" s="65"/>
      <c r="E1" s="65"/>
      <c r="F1" s="65"/>
      <c r="G1" s="65"/>
      <c r="H1" s="65"/>
      <c r="I1" s="65"/>
    </row>
    <row r="2" spans="1:44" ht="29.1" customHeight="1" x14ac:dyDescent="0.2">
      <c r="A2" s="67"/>
      <c r="B2" s="67"/>
      <c r="C2" s="66" t="s">
        <v>1</v>
      </c>
      <c r="D2" s="66"/>
      <c r="E2" s="4" t="s">
        <v>316</v>
      </c>
      <c r="F2" s="4" t="s">
        <v>317</v>
      </c>
      <c r="G2" s="4" t="s">
        <v>318</v>
      </c>
      <c r="H2" s="4" t="s">
        <v>319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1871</v>
      </c>
      <c r="D4" s="53">
        <v>2634379.2159547047</v>
      </c>
      <c r="E4" s="8">
        <v>0.1553916279988023</v>
      </c>
      <c r="F4" s="8">
        <v>0.2455475398791859</v>
      </c>
      <c r="G4" s="8">
        <v>0.42450093880123346</v>
      </c>
      <c r="H4" s="8">
        <v>0.17455989332077795</v>
      </c>
      <c r="I4" s="54">
        <v>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459</v>
      </c>
      <c r="D5" s="53">
        <v>687662.55550071225</v>
      </c>
      <c r="E5" s="8">
        <v>0.15484486430649902</v>
      </c>
      <c r="F5" s="8">
        <v>0.22121260286088995</v>
      </c>
      <c r="G5" s="8">
        <v>0.44038451931351397</v>
      </c>
      <c r="H5" s="8">
        <v>0.1835580135190962</v>
      </c>
      <c r="I5" s="54">
        <v>0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555</v>
      </c>
      <c r="D6" s="53">
        <v>718123.05510674266</v>
      </c>
      <c r="E6" s="8">
        <v>0.17598944939242306</v>
      </c>
      <c r="F6" s="8">
        <v>0.23211072782159581</v>
      </c>
      <c r="G6" s="8">
        <v>0.40114690206752812</v>
      </c>
      <c r="H6" s="8">
        <v>0.19075292071845207</v>
      </c>
      <c r="I6" s="54">
        <v>0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503</v>
      </c>
      <c r="D7" s="53">
        <v>716181.0844070476</v>
      </c>
      <c r="E7" s="8">
        <v>0.13947215946560859</v>
      </c>
      <c r="F7" s="8">
        <v>0.28174921476958359</v>
      </c>
      <c r="G7" s="8">
        <v>0.44255758019022068</v>
      </c>
      <c r="H7" s="8">
        <v>0.13622104557458706</v>
      </c>
      <c r="I7" s="54"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354</v>
      </c>
      <c r="D8" s="53">
        <v>512412.52094020351</v>
      </c>
      <c r="E8" s="8">
        <v>0.14950855693916484</v>
      </c>
      <c r="F8" s="8">
        <v>0.24643853044758038</v>
      </c>
      <c r="G8" s="8">
        <v>0.41067751318507317</v>
      </c>
      <c r="H8" s="8">
        <v>0.19337539942818105</v>
      </c>
      <c r="I8" s="54">
        <v>0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1241</v>
      </c>
      <c r="D9" s="53">
        <v>1681166.6981772191</v>
      </c>
      <c r="E9" s="8">
        <v>0.15846868714931664</v>
      </c>
      <c r="F9" s="8">
        <v>0.23162064972554786</v>
      </c>
      <c r="G9" s="8">
        <v>0.43236228355875084</v>
      </c>
      <c r="H9" s="8">
        <v>0.17754837956638664</v>
      </c>
      <c r="I9" s="54">
        <v>0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630</v>
      </c>
      <c r="D10" s="53">
        <v>953212.51777748321</v>
      </c>
      <c r="E10" s="8">
        <v>0.14996466467668057</v>
      </c>
      <c r="F10" s="8">
        <v>0.27011018829053862</v>
      </c>
      <c r="G10" s="8">
        <v>0.41063600232301645</v>
      </c>
      <c r="H10" s="8">
        <v>0.16928914470976289</v>
      </c>
      <c r="I10" s="54">
        <v>0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371</v>
      </c>
      <c r="D11" s="53">
        <v>549700.06661940599</v>
      </c>
      <c r="E11" s="8">
        <v>0.16674543301481173</v>
      </c>
      <c r="F11" s="8">
        <v>0.22607859660080823</v>
      </c>
      <c r="G11" s="8">
        <v>0.45410389097201109</v>
      </c>
      <c r="H11" s="8">
        <v>0.15307207941236903</v>
      </c>
      <c r="I11" s="54">
        <v>0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631</v>
      </c>
      <c r="D12" s="53">
        <v>809279.78012386116</v>
      </c>
      <c r="E12" s="8">
        <v>0.16870495289697865</v>
      </c>
      <c r="F12" s="8">
        <v>0.22903185177722046</v>
      </c>
      <c r="G12" s="8">
        <v>0.4431485678088386</v>
      </c>
      <c r="H12" s="8">
        <v>0.15911462751696134</v>
      </c>
      <c r="I12" s="54">
        <v>0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610</v>
      </c>
      <c r="D13" s="53">
        <v>931705.72653656767</v>
      </c>
      <c r="E13" s="8">
        <v>0.14807329786769555</v>
      </c>
      <c r="F13" s="8">
        <v>0.27423872566521079</v>
      </c>
      <c r="G13" s="8">
        <v>0.40673462640566027</v>
      </c>
      <c r="H13" s="8">
        <v>0.17095335006143203</v>
      </c>
      <c r="I13" s="54">
        <v>0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30</v>
      </c>
      <c r="D14" s="53">
        <v>47053.611893437352</v>
      </c>
      <c r="E14" s="8">
        <v>0.15689378831851042</v>
      </c>
      <c r="F14" s="8">
        <v>0.33508839716364958</v>
      </c>
      <c r="G14" s="8">
        <v>0.22579764387786319</v>
      </c>
      <c r="H14" s="8">
        <v>0.28222017063997668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88</v>
      </c>
      <c r="D15" s="53">
        <v>137962.48888130582</v>
      </c>
      <c r="E15" s="8">
        <v>0.10742803771245052</v>
      </c>
      <c r="F15" s="8">
        <v>0.20182445536737853</v>
      </c>
      <c r="G15" s="8">
        <v>0.38572082358140736</v>
      </c>
      <c r="H15" s="8">
        <v>0.30502668333876382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141</v>
      </c>
      <c r="D16" s="53">
        <v>158677.54190012824</v>
      </c>
      <c r="E16" s="8">
        <v>0.13238668563868491</v>
      </c>
      <c r="F16" s="8">
        <v>0.24022274456529014</v>
      </c>
      <c r="G16" s="8">
        <v>0.42380134421659205</v>
      </c>
      <c r="H16" s="8">
        <v>0.20358922557943321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223</v>
      </c>
      <c r="D17" s="53">
        <v>339070.17356216669</v>
      </c>
      <c r="E17" s="8">
        <v>0.16924733937792666</v>
      </c>
      <c r="F17" s="8">
        <v>0.16472006048072291</v>
      </c>
      <c r="G17" s="8">
        <v>0.45413682533577421</v>
      </c>
      <c r="H17" s="8">
        <v>0.21189577480557645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440</v>
      </c>
      <c r="D18" s="53">
        <v>661583.65828985779</v>
      </c>
      <c r="E18" s="8">
        <v>0.20369795632435791</v>
      </c>
      <c r="F18" s="8">
        <v>0.29187718272202989</v>
      </c>
      <c r="G18" s="8">
        <v>0.38012062948325892</v>
      </c>
      <c r="H18" s="8">
        <v>0.12430423147035125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781</v>
      </c>
      <c r="D19" s="53">
        <v>1054845.5116998469</v>
      </c>
      <c r="E19" s="8">
        <v>0.12914949281433852</v>
      </c>
      <c r="F19" s="8">
        <v>0.24298970704453332</v>
      </c>
      <c r="G19" s="8">
        <v>0.47826172458655036</v>
      </c>
      <c r="H19" s="8">
        <v>0.14959907555457844</v>
      </c>
      <c r="I19" s="54">
        <v>0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412</v>
      </c>
      <c r="D20" s="53">
        <v>559690.89411696966</v>
      </c>
      <c r="E20" s="8">
        <v>0.13839207690888519</v>
      </c>
      <c r="F20" s="8">
        <v>0.24879116560970782</v>
      </c>
      <c r="G20" s="8">
        <v>0.36441762353977869</v>
      </c>
      <c r="H20" s="14">
        <v>0.24839913394162946</v>
      </c>
      <c r="I20" s="54">
        <v>0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19188.978285863595</v>
      </c>
      <c r="E21" s="8">
        <v>0.18348882960611446</v>
      </c>
      <c r="F21" s="8">
        <v>0.12245310536585194</v>
      </c>
      <c r="G21" s="8">
        <v>0.22810710839117759</v>
      </c>
      <c r="H21" s="8">
        <v>0.46595095663685593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1537</v>
      </c>
      <c r="D22" s="53">
        <v>2144834.4107149271</v>
      </c>
      <c r="E22" s="8">
        <v>0.14746384986207284</v>
      </c>
      <c r="F22" s="8">
        <v>0.23859147094652378</v>
      </c>
      <c r="G22" s="8">
        <v>0.43000269992094758</v>
      </c>
      <c r="H22" s="8">
        <v>0.18394197927045766</v>
      </c>
      <c r="I22" s="54">
        <v>0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334</v>
      </c>
      <c r="D23" s="53">
        <v>489544.80523977301</v>
      </c>
      <c r="E23" s="8">
        <v>0.19012546883660519</v>
      </c>
      <c r="F23" s="8">
        <v>0.27602404754587845</v>
      </c>
      <c r="G23" s="8">
        <v>0.40039616546324747</v>
      </c>
      <c r="H23" s="8">
        <v>0.13345431815426939</v>
      </c>
      <c r="I23" s="54">
        <v>0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413</v>
      </c>
      <c r="D24" s="53">
        <v>579133.57141103444</v>
      </c>
      <c r="E24" s="14">
        <v>0.24220693391592449</v>
      </c>
      <c r="F24" s="8">
        <v>0.32081629086603913</v>
      </c>
      <c r="G24" s="8">
        <v>0.34130259509067362</v>
      </c>
      <c r="H24" s="13">
        <v>9.5674180127363104E-2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371</v>
      </c>
      <c r="D25" s="53">
        <v>630756.25428294286</v>
      </c>
      <c r="E25" s="8">
        <v>0.12785336059732597</v>
      </c>
      <c r="F25" s="8">
        <v>0.18746075807337501</v>
      </c>
      <c r="G25" s="14">
        <v>0.52316677861242245</v>
      </c>
      <c r="H25" s="8">
        <v>0.16151910271687533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643</v>
      </c>
      <c r="D26" s="53">
        <v>815040.56605162867</v>
      </c>
      <c r="E26" s="8">
        <v>0.1283919919462187</v>
      </c>
      <c r="F26" s="8">
        <v>0.23480680287390288</v>
      </c>
      <c r="G26" s="8">
        <v>0.44343665698692836</v>
      </c>
      <c r="H26" s="8">
        <v>0.19336454819294868</v>
      </c>
      <c r="I26" s="54">
        <v>0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444</v>
      </c>
      <c r="D27" s="53">
        <v>609448.8242091001</v>
      </c>
      <c r="E27" s="8">
        <v>0.13750345644315254</v>
      </c>
      <c r="F27" s="8">
        <v>0.24850443574563577</v>
      </c>
      <c r="G27" s="8">
        <v>0.37612194631842344</v>
      </c>
      <c r="H27" s="8">
        <v>0.23787016149278847</v>
      </c>
      <c r="I27" s="54">
        <v>0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220</v>
      </c>
      <c r="D28" s="53">
        <v>218540.3927832107</v>
      </c>
      <c r="E28" s="8">
        <v>0.17969234137258605</v>
      </c>
      <c r="F28" s="8">
        <v>0.23593912779530285</v>
      </c>
      <c r="G28" s="8">
        <v>0.38771842594631162</v>
      </c>
      <c r="H28" s="8">
        <v>0.19665010488580048</v>
      </c>
      <c r="I28" s="54">
        <v>0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598</v>
      </c>
      <c r="D29" s="53">
        <v>580058.09372823196</v>
      </c>
      <c r="E29" s="8">
        <v>0.15996488197666531</v>
      </c>
      <c r="F29" s="8">
        <v>0.23884659671913211</v>
      </c>
      <c r="G29" s="8">
        <v>0.37407066626811114</v>
      </c>
      <c r="H29" s="8">
        <v>0.22711785503608836</v>
      </c>
      <c r="I29" s="54">
        <v>0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765</v>
      </c>
      <c r="D30" s="53">
        <v>972499.73868474015</v>
      </c>
      <c r="E30" s="8">
        <v>0.13849664591394673</v>
      </c>
      <c r="F30" s="8">
        <v>0.25940953495642821</v>
      </c>
      <c r="G30" s="8">
        <v>0.43471164251148198</v>
      </c>
      <c r="H30" s="8">
        <v>0.16738217661814264</v>
      </c>
      <c r="I30" s="54">
        <v>0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863280.99075852346</v>
      </c>
      <c r="E31" s="8">
        <v>0.16519947193732429</v>
      </c>
      <c r="F31" s="8">
        <v>0.23686667674880876</v>
      </c>
      <c r="G31" s="8">
        <v>0.45619519149708049</v>
      </c>
      <c r="H31" s="8">
        <v>0.14173865981678571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1577</v>
      </c>
      <c r="D32" s="53">
        <v>2234986.3996115644</v>
      </c>
      <c r="E32" s="8">
        <v>0.15755438066507749</v>
      </c>
      <c r="F32" s="8">
        <v>0.25079581938795781</v>
      </c>
      <c r="G32" s="8">
        <v>0.43046660448345181</v>
      </c>
      <c r="H32" s="8">
        <v>0.16118319546351484</v>
      </c>
      <c r="I32" s="54">
        <v>0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294</v>
      </c>
      <c r="D33" s="53">
        <v>399392.81634313532</v>
      </c>
      <c r="E33" s="8">
        <v>0.14328894964042369</v>
      </c>
      <c r="F33" s="8">
        <v>0.2161783753787736</v>
      </c>
      <c r="G33" s="8">
        <v>0.39111730965521124</v>
      </c>
      <c r="H33" s="8">
        <v>0.24941536532559117</v>
      </c>
      <c r="I33" s="54">
        <v>0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409</v>
      </c>
      <c r="D34" s="53">
        <v>549895.7468850431</v>
      </c>
      <c r="E34" s="8">
        <v>0.14474901731539497</v>
      </c>
      <c r="F34" s="8">
        <v>0.26377655052250637</v>
      </c>
      <c r="G34" s="8">
        <v>0.39719048169382354</v>
      </c>
      <c r="H34" s="8">
        <v>0.19428395046827457</v>
      </c>
      <c r="I34" s="54">
        <v>0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364</v>
      </c>
      <c r="D35" s="53">
        <v>495410.80729074741</v>
      </c>
      <c r="E35" s="8">
        <v>0.16606298992910917</v>
      </c>
      <c r="F35" s="8">
        <v>0.29248192514061</v>
      </c>
      <c r="G35" s="8">
        <v>0.38337959112615005</v>
      </c>
      <c r="H35" s="8">
        <v>0.158075493804131</v>
      </c>
      <c r="I35" s="54">
        <v>0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495</v>
      </c>
      <c r="D36" s="53">
        <v>686575.75464886543</v>
      </c>
      <c r="E36" s="8">
        <v>0.15838024121452932</v>
      </c>
      <c r="F36" s="8">
        <v>0.22886890292365927</v>
      </c>
      <c r="G36" s="8">
        <v>0.41554485148151782</v>
      </c>
      <c r="H36" s="8">
        <v>0.19720600438029115</v>
      </c>
      <c r="I36" s="54">
        <v>0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603</v>
      </c>
      <c r="D37" s="53">
        <v>902496.90713005012</v>
      </c>
      <c r="E37" s="8">
        <v>0.15374476246339142</v>
      </c>
      <c r="F37" s="8">
        <v>0.22136495355887434</v>
      </c>
      <c r="G37" s="8">
        <v>0.47052757483678209</v>
      </c>
      <c r="H37" s="8">
        <v>0.15436270914095263</v>
      </c>
      <c r="I37" s="54">
        <v>0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191943.67377802954</v>
      </c>
      <c r="E38" s="8">
        <v>0.12359126331948676</v>
      </c>
      <c r="F38" s="8">
        <v>0.26980848035826216</v>
      </c>
      <c r="G38" s="8">
        <v>0.34920684857583234</v>
      </c>
      <c r="H38" s="8">
        <v>0.25739340774641939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158</v>
      </c>
      <c r="D39" s="53">
        <v>219592.987837986</v>
      </c>
      <c r="E39" s="8">
        <v>0.13320964998277959</v>
      </c>
      <c r="F39" s="8">
        <v>0.28796801442372594</v>
      </c>
      <c r="G39" s="8">
        <v>0.42257369822335483</v>
      </c>
      <c r="H39" s="8">
        <v>0.15624863737014016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106</v>
      </c>
      <c r="D40" s="53">
        <v>142781.00955884019</v>
      </c>
      <c r="E40" s="8">
        <v>0.18645618834606309</v>
      </c>
      <c r="F40" s="8">
        <v>0.21029278142517879</v>
      </c>
      <c r="G40" s="8">
        <v>0.4271436462937111</v>
      </c>
      <c r="H40" s="8">
        <v>0.17610738393504743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166</v>
      </c>
      <c r="D41" s="53">
        <v>224592.86211163242</v>
      </c>
      <c r="E41" s="8">
        <v>0.18274920830849983</v>
      </c>
      <c r="F41" s="8">
        <v>0.29141216820254956</v>
      </c>
      <c r="G41" s="8">
        <v>0.37719540831009529</v>
      </c>
      <c r="H41" s="8">
        <v>0.14864321517885529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194</v>
      </c>
      <c r="D42" s="53">
        <v>266396.0208893019</v>
      </c>
      <c r="E42" s="8">
        <v>0.15475168143140197</v>
      </c>
      <c r="F42" s="8">
        <v>0.2982387404882032</v>
      </c>
      <c r="G42" s="8">
        <v>0.38595953952737611</v>
      </c>
      <c r="H42" s="8">
        <v>0.1610500385530185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203</v>
      </c>
      <c r="D43" s="53">
        <v>291508.93260373967</v>
      </c>
      <c r="E43" s="8">
        <v>0.15964115316534536</v>
      </c>
      <c r="F43" s="8">
        <v>0.21299642223446219</v>
      </c>
      <c r="G43" s="8">
        <v>0.42874079730264569</v>
      </c>
      <c r="H43" s="8">
        <v>0.19862162729754787</v>
      </c>
      <c r="I43" s="54">
        <v>0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178</v>
      </c>
      <c r="D44" s="53">
        <v>243821.63421665778</v>
      </c>
      <c r="E44" s="8">
        <v>0.17218077651880709</v>
      </c>
      <c r="F44" s="8">
        <v>0.20777276441112746</v>
      </c>
      <c r="G44" s="8">
        <v>0.41602656908525676</v>
      </c>
      <c r="H44" s="8">
        <v>0.20401988998480858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232</v>
      </c>
      <c r="D45" s="53">
        <v>303934.67921770934</v>
      </c>
      <c r="E45" s="8">
        <v>0.12973618892892086</v>
      </c>
      <c r="F45" s="8">
        <v>0.25695715368871785</v>
      </c>
      <c r="G45" s="8">
        <v>0.44433998085770715</v>
      </c>
      <c r="H45" s="8">
        <v>0.16896667652465427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246</v>
      </c>
      <c r="D46" s="53">
        <v>341701.93877327238</v>
      </c>
      <c r="E46" s="8">
        <v>0.14120165714216207</v>
      </c>
      <c r="F46" s="8">
        <v>0.21698275641036666</v>
      </c>
      <c r="G46" s="8">
        <v>0.45372958285603476</v>
      </c>
      <c r="H46" s="8">
        <v>0.18808600359143612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239</v>
      </c>
      <c r="D47" s="53">
        <v>408105.47696753516</v>
      </c>
      <c r="E47" s="8">
        <v>0.17469939226220524</v>
      </c>
      <c r="F47" s="8">
        <v>0.22524949450352239</v>
      </c>
      <c r="G47" s="8">
        <v>0.47400501610466927</v>
      </c>
      <c r="H47" s="8">
        <v>0.1260460971296028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353</v>
      </c>
      <c r="D48" s="53">
        <v>507005.57214356895</v>
      </c>
      <c r="E48" s="8">
        <v>0.14243902915571421</v>
      </c>
      <c r="F48" s="8">
        <v>0.26005422012738721</v>
      </c>
      <c r="G48" s="8">
        <v>0.36496432314176047</v>
      </c>
      <c r="H48" s="8">
        <v>0.23254242757513827</v>
      </c>
      <c r="I48" s="54">
        <v>0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1518</v>
      </c>
      <c r="D49" s="53">
        <v>2127373.6438111318</v>
      </c>
      <c r="E49" s="8">
        <v>0.15847855154243606</v>
      </c>
      <c r="F49" s="8">
        <v>0.242090240433675</v>
      </c>
      <c r="G49" s="8">
        <v>0.43868998169632595</v>
      </c>
      <c r="H49" s="8">
        <v>0.16074122632756441</v>
      </c>
      <c r="I49" s="54">
        <v>0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1871</v>
      </c>
      <c r="D51" s="53">
        <v>2634379.2159547047</v>
      </c>
      <c r="E51" s="8">
        <v>0.1553916279988023</v>
      </c>
      <c r="F51" s="8">
        <v>0.2455475398791859</v>
      </c>
      <c r="G51" s="8">
        <v>0.42450093880123346</v>
      </c>
      <c r="H51" s="8">
        <v>0.17455989332077795</v>
      </c>
      <c r="I51" s="54">
        <v>0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1871</v>
      </c>
      <c r="D53" s="53">
        <v>2634379.2159547047</v>
      </c>
      <c r="E53" s="8">
        <v>0.1553916279988023</v>
      </c>
      <c r="F53" s="8">
        <v>0.2455475398791859</v>
      </c>
      <c r="G53" s="8">
        <v>0.42450093880123346</v>
      </c>
      <c r="H53" s="8">
        <v>0.17455989332077795</v>
      </c>
      <c r="I53" s="54">
        <v>0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1747</v>
      </c>
      <c r="D54" s="53">
        <v>2450125.4343443322</v>
      </c>
      <c r="E54" s="8">
        <v>0.14876869886642891</v>
      </c>
      <c r="F54" s="8">
        <v>0.25183274287330948</v>
      </c>
      <c r="G54" s="8">
        <v>0.41952810250596878</v>
      </c>
      <c r="H54" s="8">
        <v>0.17987045575429517</v>
      </c>
      <c r="I54" s="54">
        <v>0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184253.78161036683</v>
      </c>
      <c r="E55" s="8">
        <v>0.24346041538143312</v>
      </c>
      <c r="F55" s="8">
        <v>0.16196968556690522</v>
      </c>
      <c r="G55" s="8">
        <v>0.49062752020094214</v>
      </c>
      <c r="H55" s="8">
        <v>0.10394237885071984</v>
      </c>
      <c r="I55" s="54">
        <v>0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1871</v>
      </c>
      <c r="D57" s="53">
        <v>2634379.2159547047</v>
      </c>
      <c r="E57" s="8">
        <v>0.1553916279988023</v>
      </c>
      <c r="F57" s="8">
        <v>0.2455475398791859</v>
      </c>
      <c r="G57" s="8">
        <v>0.42450093880123346</v>
      </c>
      <c r="H57" s="8">
        <v>0.17455989332077795</v>
      </c>
      <c r="I57" s="54">
        <v>0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1871</v>
      </c>
      <c r="D61" s="53">
        <v>2634379.2159547047</v>
      </c>
      <c r="E61" s="8">
        <v>0.1553916279988023</v>
      </c>
      <c r="F61" s="8">
        <v>0.2455475398791859</v>
      </c>
      <c r="G61" s="8">
        <v>0.42450093880123346</v>
      </c>
      <c r="H61" s="8">
        <v>0.17455989332077795</v>
      </c>
      <c r="I61" s="54">
        <v>0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1379</v>
      </c>
      <c r="D62" s="53">
        <v>1908235.7973637423</v>
      </c>
      <c r="E62" s="8">
        <v>0.16937161735085346</v>
      </c>
      <c r="F62" s="8">
        <v>0.25310216791874435</v>
      </c>
      <c r="G62" s="8">
        <v>0.40178268350923679</v>
      </c>
      <c r="H62" s="8">
        <v>0.17574353122116704</v>
      </c>
      <c r="I62" s="54">
        <v>0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492</v>
      </c>
      <c r="D63" s="53">
        <v>726143.41859095998</v>
      </c>
      <c r="E63" s="8">
        <v>0.11865354644996294</v>
      </c>
      <c r="F63" s="8">
        <v>0.22569469636126643</v>
      </c>
      <c r="G63" s="8">
        <v>0.48420235162400771</v>
      </c>
      <c r="H63" s="8">
        <v>0.17144940556476218</v>
      </c>
      <c r="I63" s="54">
        <v>0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178</v>
      </c>
      <c r="D64" s="53">
        <v>263403.71762334032</v>
      </c>
      <c r="E64" s="8">
        <v>0.12465815538498058</v>
      </c>
      <c r="F64" s="8">
        <v>0.28586999900013199</v>
      </c>
      <c r="G64" s="8">
        <v>0.48723153628291976</v>
      </c>
      <c r="H64" s="8">
        <v>0.10224030933196747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1693</v>
      </c>
      <c r="D65" s="53">
        <v>2370975.4983313615</v>
      </c>
      <c r="E65" s="8">
        <v>0.15880596566178257</v>
      </c>
      <c r="F65" s="8">
        <v>0.24106791297302543</v>
      </c>
      <c r="G65" s="8">
        <v>0.41753187792437674</v>
      </c>
      <c r="H65" s="8">
        <v>0.18259424344081637</v>
      </c>
      <c r="I65" s="54">
        <v>0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1165</v>
      </c>
      <c r="D66" s="53">
        <v>1568735.3562218845</v>
      </c>
      <c r="E66" s="8">
        <v>0.15404007499395311</v>
      </c>
      <c r="F66" s="8">
        <v>0.24303013646821348</v>
      </c>
      <c r="G66" s="8">
        <v>0.39126253268952282</v>
      </c>
      <c r="H66" s="8">
        <v>0.21166725584831331</v>
      </c>
      <c r="I66" s="54">
        <v>0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706</v>
      </c>
      <c r="D67" s="53">
        <v>1065643.859732816</v>
      </c>
      <c r="E67" s="8">
        <v>0.15738125048397975</v>
      </c>
      <c r="F67" s="8">
        <v>0.24925341187441014</v>
      </c>
      <c r="G67" s="8">
        <v>0.47343122857457076</v>
      </c>
      <c r="H67" s="13">
        <v>0.11993410906703836</v>
      </c>
      <c r="I67" s="54">
        <v>0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657</v>
      </c>
      <c r="D68" s="53">
        <v>909979.77264499711</v>
      </c>
      <c r="E68" s="14">
        <v>0.22900495118521444</v>
      </c>
      <c r="F68" s="8">
        <v>0.28602337202885847</v>
      </c>
      <c r="G68" s="8">
        <v>0.36427960486319011</v>
      </c>
      <c r="H68" s="13">
        <v>0.12069207192273708</v>
      </c>
      <c r="I68" s="54">
        <v>0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217</v>
      </c>
      <c r="D69" s="53">
        <v>299902.3018665624</v>
      </c>
      <c r="E69" s="8">
        <v>0.17899742716174866</v>
      </c>
      <c r="F69" s="8">
        <v>0.15820510801746773</v>
      </c>
      <c r="G69" s="13">
        <v>0.27281436403130788</v>
      </c>
      <c r="H69" s="14">
        <v>0.38998310078947623</v>
      </c>
      <c r="I69" s="54"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184</v>
      </c>
      <c r="D70" s="53">
        <v>253197.78105047278</v>
      </c>
      <c r="E70" s="8">
        <v>9.8051796879736947E-2</v>
      </c>
      <c r="F70" s="8">
        <v>0.30753544381458092</v>
      </c>
      <c r="G70" s="8">
        <v>0.49074099510705627</v>
      </c>
      <c r="H70" s="8">
        <v>0.10367176419862517</v>
      </c>
      <c r="I70" s="54">
        <v>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140</v>
      </c>
      <c r="D71" s="53">
        <v>206214.74596186972</v>
      </c>
      <c r="E71" s="13">
        <v>6.479683968857812E-2</v>
      </c>
      <c r="F71" s="13">
        <v>9.830415185623248E-2</v>
      </c>
      <c r="G71" s="8">
        <v>0.42935245389948273</v>
      </c>
      <c r="H71" s="14">
        <v>0.40754655455570704</v>
      </c>
      <c r="I71" s="54">
        <v>0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166</v>
      </c>
      <c r="D72" s="53">
        <v>238870.48715107431</v>
      </c>
      <c r="E72" s="8">
        <v>0.13305518360497604</v>
      </c>
      <c r="F72" s="8">
        <v>0.22368888130768652</v>
      </c>
      <c r="G72" s="8">
        <v>0.54134826400172253</v>
      </c>
      <c r="H72" s="8">
        <v>0.10190767108561503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238</v>
      </c>
      <c r="D73" s="53">
        <v>346357.41702088888</v>
      </c>
      <c r="E73" s="8">
        <v>8.7112073345427976E-2</v>
      </c>
      <c r="F73" s="8">
        <v>0.2923940665029745</v>
      </c>
      <c r="G73" s="8">
        <v>0.43949328360700746</v>
      </c>
      <c r="H73" s="8">
        <v>0.18100057654458965</v>
      </c>
      <c r="I73" s="54">
        <v>0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269</v>
      </c>
      <c r="D74" s="53">
        <v>379856.71025883954</v>
      </c>
      <c r="E74" s="8">
        <v>0.12411372377430878</v>
      </c>
      <c r="F74" s="8">
        <v>0.22718880777849954</v>
      </c>
      <c r="G74" s="14">
        <v>0.55458939274914509</v>
      </c>
      <c r="H74" s="13">
        <v>9.4108075698047119E-2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7" display="Vissza" xr:uid="{20452339-BA4C-47C5-A558-57CB7FA298D7}"/>
  </hyperlinks>
  <pageMargins left="0.75" right="0.75" top="1" bottom="1" header="0.5" footer="0.5"/>
  <pageSetup orientation="portrait" horizontalDpi="300" verticalDpi="300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C5BDD-D397-48F3-A971-CB826819A639}">
  <sheetPr codeName="Munka8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320</v>
      </c>
      <c r="D1" s="65"/>
      <c r="E1" s="65"/>
      <c r="F1" s="65"/>
      <c r="G1" s="65"/>
      <c r="H1" s="65"/>
      <c r="I1" s="65"/>
    </row>
    <row r="2" spans="1:44" ht="29.1" customHeight="1" x14ac:dyDescent="0.2">
      <c r="A2" s="67"/>
      <c r="B2" s="67"/>
      <c r="C2" s="66" t="s">
        <v>1</v>
      </c>
      <c r="D2" s="66"/>
      <c r="E2" s="4" t="s">
        <v>316</v>
      </c>
      <c r="F2" s="4" t="s">
        <v>317</v>
      </c>
      <c r="G2" s="4" t="s">
        <v>318</v>
      </c>
      <c r="H2" s="4" t="s">
        <v>319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1871</v>
      </c>
      <c r="D4" s="53">
        <v>2634379.2159547047</v>
      </c>
      <c r="E4" s="8">
        <v>0.1418764905808288</v>
      </c>
      <c r="F4" s="8">
        <v>0.25982533242745998</v>
      </c>
      <c r="G4" s="8">
        <v>0.45319414716780942</v>
      </c>
      <c r="H4" s="8">
        <v>0.14510402982390158</v>
      </c>
      <c r="I4" s="54">
        <v>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459</v>
      </c>
      <c r="D5" s="53">
        <v>687662.55550071225</v>
      </c>
      <c r="E5" s="8">
        <v>0.12249461053368024</v>
      </c>
      <c r="F5" s="8">
        <v>0.24704100409997551</v>
      </c>
      <c r="G5" s="8">
        <v>0.46336225968914735</v>
      </c>
      <c r="H5" s="8">
        <v>0.16710212567719596</v>
      </c>
      <c r="I5" s="54">
        <v>0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555</v>
      </c>
      <c r="D6" s="53">
        <v>718123.05510674266</v>
      </c>
      <c r="E6" s="8">
        <v>0.16570572628346791</v>
      </c>
      <c r="F6" s="8">
        <v>0.24473229433843355</v>
      </c>
      <c r="G6" s="8">
        <v>0.42677208457449156</v>
      </c>
      <c r="H6" s="8">
        <v>0.16278989480360592</v>
      </c>
      <c r="I6" s="54">
        <v>0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503</v>
      </c>
      <c r="D7" s="53">
        <v>716181.0844070476</v>
      </c>
      <c r="E7" s="8">
        <v>0.14787566802267926</v>
      </c>
      <c r="F7" s="8">
        <v>0.26626558977989817</v>
      </c>
      <c r="G7" s="8">
        <v>0.46559851364409405</v>
      </c>
      <c r="H7" s="8">
        <v>0.12026022855332823</v>
      </c>
      <c r="I7" s="54"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354</v>
      </c>
      <c r="D8" s="53">
        <v>512412.52094020351</v>
      </c>
      <c r="E8" s="8">
        <v>0.12610672021878627</v>
      </c>
      <c r="F8" s="8">
        <v>0.28913291450856543</v>
      </c>
      <c r="G8" s="8">
        <v>0.45924062204832311</v>
      </c>
      <c r="H8" s="8">
        <v>0.12551974322432471</v>
      </c>
      <c r="I8" s="54">
        <v>0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1241</v>
      </c>
      <c r="D9" s="53">
        <v>1681166.6981772191</v>
      </c>
      <c r="E9" s="8">
        <v>0.13788895871502166</v>
      </c>
      <c r="F9" s="8">
        <v>0.25102150132539752</v>
      </c>
      <c r="G9" s="8">
        <v>0.45484858779420506</v>
      </c>
      <c r="H9" s="8">
        <v>0.15624095216537812</v>
      </c>
      <c r="I9" s="54">
        <v>0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630</v>
      </c>
      <c r="D10" s="53">
        <v>953212.51777748321</v>
      </c>
      <c r="E10" s="8">
        <v>0.14890924104905226</v>
      </c>
      <c r="F10" s="8">
        <v>0.27535251801213201</v>
      </c>
      <c r="G10" s="8">
        <v>0.45027623491494678</v>
      </c>
      <c r="H10" s="8">
        <v>0.12546200602386731</v>
      </c>
      <c r="I10" s="54">
        <v>0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371</v>
      </c>
      <c r="D11" s="53">
        <v>549700.06661940599</v>
      </c>
      <c r="E11" s="8">
        <v>0.12518894473994563</v>
      </c>
      <c r="F11" s="8">
        <v>0.25639116319698729</v>
      </c>
      <c r="G11" s="8">
        <v>0.48031085284353531</v>
      </c>
      <c r="H11" s="8">
        <v>0.13810903921953172</v>
      </c>
      <c r="I11" s="54">
        <v>0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631</v>
      </c>
      <c r="D12" s="53">
        <v>809279.78012386116</v>
      </c>
      <c r="E12" s="8">
        <v>0.15109528409150336</v>
      </c>
      <c r="F12" s="8">
        <v>0.24838701107837413</v>
      </c>
      <c r="G12" s="8">
        <v>0.46886960527911364</v>
      </c>
      <c r="H12" s="8">
        <v>0.13164809955100801</v>
      </c>
      <c r="I12" s="54">
        <v>0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610</v>
      </c>
      <c r="D13" s="53">
        <v>931705.72653656767</v>
      </c>
      <c r="E13" s="8">
        <v>0.15008191306006555</v>
      </c>
      <c r="F13" s="8">
        <v>0.2773585279716772</v>
      </c>
      <c r="G13" s="8">
        <v>0.44616591905000424</v>
      </c>
      <c r="H13" s="8">
        <v>0.12639363991825167</v>
      </c>
      <c r="I13" s="54">
        <v>0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30</v>
      </c>
      <c r="D14" s="53">
        <v>47053.611893437352</v>
      </c>
      <c r="E14" s="8">
        <v>0.18582247861719647</v>
      </c>
      <c r="F14" s="8">
        <v>0.26268071982297725</v>
      </c>
      <c r="G14" s="8">
        <v>0.18148155773049487</v>
      </c>
      <c r="H14" s="8">
        <v>0.37001524382933132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88</v>
      </c>
      <c r="D15" s="53">
        <v>137962.48888130582</v>
      </c>
      <c r="E15" s="8">
        <v>0.11175925989823922</v>
      </c>
      <c r="F15" s="8">
        <v>0.20978607255875592</v>
      </c>
      <c r="G15" s="8">
        <v>0.39583199938710706</v>
      </c>
      <c r="H15" s="8">
        <v>0.28262266815589787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141</v>
      </c>
      <c r="D16" s="53">
        <v>158677.54190012824</v>
      </c>
      <c r="E16" s="8">
        <v>0.11764340407379431</v>
      </c>
      <c r="F16" s="8">
        <v>0.26976984676873617</v>
      </c>
      <c r="G16" s="8">
        <v>0.4510214236943938</v>
      </c>
      <c r="H16" s="8">
        <v>0.16156532546307617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223</v>
      </c>
      <c r="D17" s="53">
        <v>339070.17356216669</v>
      </c>
      <c r="E17" s="8">
        <v>0.14720832070435744</v>
      </c>
      <c r="F17" s="8">
        <v>0.19409465283904676</v>
      </c>
      <c r="G17" s="8">
        <v>0.46863005657863821</v>
      </c>
      <c r="H17" s="8">
        <v>0.19006696987795774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440</v>
      </c>
      <c r="D18" s="53">
        <v>661583.65828985779</v>
      </c>
      <c r="E18" s="8">
        <v>0.19381172048906969</v>
      </c>
      <c r="F18" s="8">
        <v>0.30131940749949077</v>
      </c>
      <c r="G18" s="8">
        <v>0.42222615218281623</v>
      </c>
      <c r="H18" s="13">
        <v>8.2642719828621342E-2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781</v>
      </c>
      <c r="D19" s="53">
        <v>1054845.5116998469</v>
      </c>
      <c r="E19" s="8">
        <v>0.11481886440369386</v>
      </c>
      <c r="F19" s="8">
        <v>0.2502869928985737</v>
      </c>
      <c r="G19" s="8">
        <v>0.49761124619479069</v>
      </c>
      <c r="H19" s="8">
        <v>0.13728289650294245</v>
      </c>
      <c r="I19" s="54">
        <v>0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412</v>
      </c>
      <c r="D20" s="53">
        <v>559690.89411696966</v>
      </c>
      <c r="E20" s="8">
        <v>0.12883371333546165</v>
      </c>
      <c r="F20" s="8">
        <v>0.26946088006510255</v>
      </c>
      <c r="G20" s="8">
        <v>0.40242734782378803</v>
      </c>
      <c r="H20" s="8">
        <v>0.19927805877564886</v>
      </c>
      <c r="I20" s="54">
        <v>0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19188.978285863595</v>
      </c>
      <c r="E21" s="8">
        <v>0.12489670307351457</v>
      </c>
      <c r="F21" s="8">
        <v>0.23398014821689694</v>
      </c>
      <c r="G21" s="8">
        <v>0.28719264054682098</v>
      </c>
      <c r="H21" s="8">
        <v>0.35393050816276733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1537</v>
      </c>
      <c r="D22" s="53">
        <v>2144834.4107149271</v>
      </c>
      <c r="E22" s="8">
        <v>0.13475772510233081</v>
      </c>
      <c r="F22" s="8">
        <v>0.24883136950710003</v>
      </c>
      <c r="G22" s="8">
        <v>0.45819854792415471</v>
      </c>
      <c r="H22" s="8">
        <v>0.15821235746641674</v>
      </c>
      <c r="I22" s="54">
        <v>0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334</v>
      </c>
      <c r="D23" s="53">
        <v>489544.80523977301</v>
      </c>
      <c r="E23" s="8">
        <v>0.17306581788380038</v>
      </c>
      <c r="F23" s="8">
        <v>0.30799299701980054</v>
      </c>
      <c r="G23" s="8">
        <v>0.43126845041374884</v>
      </c>
      <c r="H23" s="8">
        <v>8.7672734682650799E-2</v>
      </c>
      <c r="I23" s="54">
        <v>0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413</v>
      </c>
      <c r="D24" s="53">
        <v>579133.57141103444</v>
      </c>
      <c r="E24" s="14">
        <v>0.22453694855505582</v>
      </c>
      <c r="F24" s="8">
        <v>0.32118219613847726</v>
      </c>
      <c r="G24" s="13">
        <v>0.36543982809602843</v>
      </c>
      <c r="H24" s="8">
        <v>8.8841027210438822E-2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371</v>
      </c>
      <c r="D25" s="53">
        <v>630756.25428294286</v>
      </c>
      <c r="E25" s="8">
        <v>0.13066154137782562</v>
      </c>
      <c r="F25" s="8">
        <v>0.20878973839700213</v>
      </c>
      <c r="G25" s="14">
        <v>0.54677188820806188</v>
      </c>
      <c r="H25" s="8">
        <v>0.11377683201710921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643</v>
      </c>
      <c r="D26" s="53">
        <v>815040.56605162867</v>
      </c>
      <c r="E26" s="8">
        <v>0.10774218179996628</v>
      </c>
      <c r="F26" s="8">
        <v>0.25410903317127664</v>
      </c>
      <c r="G26" s="8">
        <v>0.47042656980965225</v>
      </c>
      <c r="H26" s="8">
        <v>0.16772221521910347</v>
      </c>
      <c r="I26" s="54">
        <v>0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444</v>
      </c>
      <c r="D27" s="53">
        <v>609448.8242091001</v>
      </c>
      <c r="E27" s="8">
        <v>0.12058397179365907</v>
      </c>
      <c r="F27" s="8">
        <v>0.26198501547779951</v>
      </c>
      <c r="G27" s="8">
        <v>0.41668838026384525</v>
      </c>
      <c r="H27" s="8">
        <v>0.20074263246469656</v>
      </c>
      <c r="I27" s="54">
        <v>0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220</v>
      </c>
      <c r="D28" s="53">
        <v>218540.3927832107</v>
      </c>
      <c r="E28" s="8">
        <v>0.15853124486354284</v>
      </c>
      <c r="F28" s="8">
        <v>0.27054420954476971</v>
      </c>
      <c r="G28" s="8">
        <v>0.41334876293752126</v>
      </c>
      <c r="H28" s="8">
        <v>0.15757578265416727</v>
      </c>
      <c r="I28" s="54">
        <v>0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598</v>
      </c>
      <c r="D29" s="53">
        <v>580058.09372823196</v>
      </c>
      <c r="E29" s="8">
        <v>0.13591095732805239</v>
      </c>
      <c r="F29" s="8">
        <v>0.26232650874508318</v>
      </c>
      <c r="G29" s="8">
        <v>0.41679880065421721</v>
      </c>
      <c r="H29" s="8">
        <v>0.18496373327264423</v>
      </c>
      <c r="I29" s="54">
        <v>0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765</v>
      </c>
      <c r="D30" s="53">
        <v>972499.73868474015</v>
      </c>
      <c r="E30" s="8">
        <v>0.1405275383336296</v>
      </c>
      <c r="F30" s="8">
        <v>0.25073137728156353</v>
      </c>
      <c r="G30" s="8">
        <v>0.44719207302106229</v>
      </c>
      <c r="H30" s="8">
        <v>0.16154901136374422</v>
      </c>
      <c r="I30" s="54">
        <v>0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863280.99075852346</v>
      </c>
      <c r="E31" s="8">
        <v>0.14318831723292499</v>
      </c>
      <c r="F31" s="8">
        <v>0.26567572630242015</v>
      </c>
      <c r="G31" s="8">
        <v>0.49449733484426484</v>
      </c>
      <c r="H31" s="8">
        <v>9.6638621620389178E-2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1577</v>
      </c>
      <c r="D32" s="53">
        <v>2234986.3996115644</v>
      </c>
      <c r="E32" s="8">
        <v>0.14403687338045967</v>
      </c>
      <c r="F32" s="8">
        <v>0.26686278734605995</v>
      </c>
      <c r="G32" s="8">
        <v>0.46051249537962957</v>
      </c>
      <c r="H32" s="8">
        <v>0.1285878438938533</v>
      </c>
      <c r="I32" s="54">
        <v>0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294</v>
      </c>
      <c r="D33" s="53">
        <v>399392.81634313532</v>
      </c>
      <c r="E33" s="8">
        <v>0.12978707390243593</v>
      </c>
      <c r="F33" s="8">
        <v>0.22044401311640638</v>
      </c>
      <c r="G33" s="8">
        <v>0.41224096010051092</v>
      </c>
      <c r="H33" s="14">
        <v>0.23752795288064651</v>
      </c>
      <c r="I33" s="54">
        <v>0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409</v>
      </c>
      <c r="D34" s="53">
        <v>549895.7468850431</v>
      </c>
      <c r="E34" s="8">
        <v>0.12589582094754617</v>
      </c>
      <c r="F34" s="8">
        <v>0.2731348633068566</v>
      </c>
      <c r="G34" s="8">
        <v>0.42351438495039878</v>
      </c>
      <c r="H34" s="8">
        <v>0.17745493079519797</v>
      </c>
      <c r="I34" s="54">
        <v>0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364</v>
      </c>
      <c r="D35" s="53">
        <v>495410.80729074741</v>
      </c>
      <c r="E35" s="8">
        <v>0.16145917147151104</v>
      </c>
      <c r="F35" s="8">
        <v>0.29506357392121546</v>
      </c>
      <c r="G35" s="8">
        <v>0.40167059255861803</v>
      </c>
      <c r="H35" s="8">
        <v>0.14180666204865577</v>
      </c>
      <c r="I35" s="54">
        <v>0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495</v>
      </c>
      <c r="D36" s="53">
        <v>686575.75464886543</v>
      </c>
      <c r="E36" s="8">
        <v>0.16158175966124952</v>
      </c>
      <c r="F36" s="8">
        <v>0.22779125677274359</v>
      </c>
      <c r="G36" s="8">
        <v>0.45480632888217715</v>
      </c>
      <c r="H36" s="8">
        <v>0.15582065468382733</v>
      </c>
      <c r="I36" s="54">
        <v>0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603</v>
      </c>
      <c r="D37" s="53">
        <v>902496.90713005012</v>
      </c>
      <c r="E37" s="8">
        <v>0.12587318978212536</v>
      </c>
      <c r="F37" s="8">
        <v>0.25674228538270405</v>
      </c>
      <c r="G37" s="8">
        <v>0.4983347073141271</v>
      </c>
      <c r="H37" s="8">
        <v>0.11904981752104395</v>
      </c>
      <c r="I37" s="54">
        <v>0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191943.67377802954</v>
      </c>
      <c r="E38" s="8">
        <v>9.5463302848023512E-2</v>
      </c>
      <c r="F38" s="8">
        <v>0.2731704163147079</v>
      </c>
      <c r="G38" s="8">
        <v>0.45862546631380402</v>
      </c>
      <c r="H38" s="8">
        <v>0.17274081452346515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158</v>
      </c>
      <c r="D39" s="53">
        <v>219592.987837986</v>
      </c>
      <c r="E39" s="8">
        <v>0.10150878407477607</v>
      </c>
      <c r="F39" s="8">
        <v>0.29455764104285753</v>
      </c>
      <c r="G39" s="8">
        <v>0.40440649996126959</v>
      </c>
      <c r="H39" s="8">
        <v>0.1995270749210972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106</v>
      </c>
      <c r="D40" s="53">
        <v>142781.00955884019</v>
      </c>
      <c r="E40" s="8">
        <v>0.20041448321213085</v>
      </c>
      <c r="F40" s="8">
        <v>0.23168048747271971</v>
      </c>
      <c r="G40" s="8">
        <v>0.40110899970071928</v>
      </c>
      <c r="H40" s="8">
        <v>0.16679602961443052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166</v>
      </c>
      <c r="D41" s="53">
        <v>224592.86211163242</v>
      </c>
      <c r="E41" s="8">
        <v>0.1429093451123101</v>
      </c>
      <c r="F41" s="8">
        <v>0.31571150021408551</v>
      </c>
      <c r="G41" s="8">
        <v>0.3955916056685288</v>
      </c>
      <c r="H41" s="8">
        <v>0.14578754900507543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194</v>
      </c>
      <c r="D42" s="53">
        <v>266396.0208893019</v>
      </c>
      <c r="E42" s="8">
        <v>0.17977820945690792</v>
      </c>
      <c r="F42" s="8">
        <v>0.28255352190505068</v>
      </c>
      <c r="G42" s="8">
        <v>0.40889433635224376</v>
      </c>
      <c r="H42" s="8">
        <v>0.12877393228579748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203</v>
      </c>
      <c r="D43" s="53">
        <v>291508.93260373967</v>
      </c>
      <c r="E43" s="8">
        <v>0.15847711397938014</v>
      </c>
      <c r="F43" s="8">
        <v>0.24849414818881596</v>
      </c>
      <c r="G43" s="8">
        <v>0.43470011094777922</v>
      </c>
      <c r="H43" s="8">
        <v>0.15832862688402571</v>
      </c>
      <c r="I43" s="54">
        <v>0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178</v>
      </c>
      <c r="D44" s="53">
        <v>243821.63421665778</v>
      </c>
      <c r="E44" s="8">
        <v>0.15656378760984185</v>
      </c>
      <c r="F44" s="8">
        <v>0.21774987535926249</v>
      </c>
      <c r="G44" s="8">
        <v>0.47226278702764879</v>
      </c>
      <c r="H44" s="8">
        <v>0.15342355000324651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232</v>
      </c>
      <c r="D45" s="53">
        <v>303934.67921770934</v>
      </c>
      <c r="E45" s="8">
        <v>0.13362095394326504</v>
      </c>
      <c r="F45" s="8">
        <v>0.22247035124530851</v>
      </c>
      <c r="G45" s="8">
        <v>0.49150358936671468</v>
      </c>
      <c r="H45" s="8">
        <v>0.15240510544471159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246</v>
      </c>
      <c r="D46" s="53">
        <v>341701.93877327238</v>
      </c>
      <c r="E46" s="8">
        <v>0.13229989860497091</v>
      </c>
      <c r="F46" s="8">
        <v>0.22208178847380616</v>
      </c>
      <c r="G46" s="8">
        <v>0.50946755091807538</v>
      </c>
      <c r="H46" s="8">
        <v>0.13615076200314716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239</v>
      </c>
      <c r="D47" s="53">
        <v>408105.47696753516</v>
      </c>
      <c r="E47" s="8">
        <v>0.1331713970881877</v>
      </c>
      <c r="F47" s="8">
        <v>0.29176880081844048</v>
      </c>
      <c r="G47" s="8">
        <v>0.4819015086052193</v>
      </c>
      <c r="H47" s="8">
        <v>9.3158293488152216E-2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353</v>
      </c>
      <c r="D48" s="53">
        <v>507005.57214356895</v>
      </c>
      <c r="E48" s="8">
        <v>9.8711457854827531E-2</v>
      </c>
      <c r="F48" s="8">
        <v>0.30034138940216326</v>
      </c>
      <c r="G48" s="8">
        <v>0.42727725850782955</v>
      </c>
      <c r="H48" s="8">
        <v>0.17366989423518001</v>
      </c>
      <c r="I48" s="54">
        <v>0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1518</v>
      </c>
      <c r="D49" s="53">
        <v>2127373.6438111318</v>
      </c>
      <c r="E49" s="8">
        <v>0.15216378175673931</v>
      </c>
      <c r="F49" s="8">
        <v>0.25016935746169849</v>
      </c>
      <c r="G49" s="8">
        <v>0.45937078050227986</v>
      </c>
      <c r="H49" s="8">
        <v>0.13829608027928414</v>
      </c>
      <c r="I49" s="54">
        <v>0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1871</v>
      </c>
      <c r="D51" s="53">
        <v>2634379.2159547047</v>
      </c>
      <c r="E51" s="8">
        <v>0.1418764905808288</v>
      </c>
      <c r="F51" s="8">
        <v>0.25982533242745998</v>
      </c>
      <c r="G51" s="8">
        <v>0.45319414716780942</v>
      </c>
      <c r="H51" s="8">
        <v>0.14510402982390158</v>
      </c>
      <c r="I51" s="54">
        <v>0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1871</v>
      </c>
      <c r="D53" s="53">
        <v>2634379.2159547047</v>
      </c>
      <c r="E53" s="8">
        <v>0.1418764905808288</v>
      </c>
      <c r="F53" s="8">
        <v>0.25982533242745998</v>
      </c>
      <c r="G53" s="8">
        <v>0.45319414716780942</v>
      </c>
      <c r="H53" s="8">
        <v>0.14510402982390158</v>
      </c>
      <c r="I53" s="54">
        <v>0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1747</v>
      </c>
      <c r="D54" s="53">
        <v>2450125.4343443322</v>
      </c>
      <c r="E54" s="8">
        <v>0.1376231260713989</v>
      </c>
      <c r="F54" s="8">
        <v>0.26656035302762615</v>
      </c>
      <c r="G54" s="8">
        <v>0.44576735007582774</v>
      </c>
      <c r="H54" s="8">
        <v>0.15004917082514993</v>
      </c>
      <c r="I54" s="54">
        <v>0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184253.78161036683</v>
      </c>
      <c r="E55" s="8">
        <v>0.19843585384062948</v>
      </c>
      <c r="F55" s="8">
        <v>0.17026600219783902</v>
      </c>
      <c r="G55" s="8">
        <v>0.5519524157457798</v>
      </c>
      <c r="H55" s="8">
        <v>7.9345728215751643E-2</v>
      </c>
      <c r="I55" s="54">
        <v>0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1871</v>
      </c>
      <c r="D57" s="53">
        <v>2634379.2159547047</v>
      </c>
      <c r="E57" s="8">
        <v>0.1418764905808288</v>
      </c>
      <c r="F57" s="8">
        <v>0.25982533242745998</v>
      </c>
      <c r="G57" s="8">
        <v>0.45319414716780942</v>
      </c>
      <c r="H57" s="8">
        <v>0.14510402982390158</v>
      </c>
      <c r="I57" s="54">
        <v>0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1871</v>
      </c>
      <c r="D61" s="53">
        <v>2634379.2159547047</v>
      </c>
      <c r="E61" s="8">
        <v>0.1418764905808288</v>
      </c>
      <c r="F61" s="8">
        <v>0.25982533242745998</v>
      </c>
      <c r="G61" s="8">
        <v>0.45319414716780942</v>
      </c>
      <c r="H61" s="8">
        <v>0.14510402982390158</v>
      </c>
      <c r="I61" s="54">
        <v>0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1379</v>
      </c>
      <c r="D62" s="53">
        <v>1908235.7973637423</v>
      </c>
      <c r="E62" s="8">
        <v>0.15810860219683359</v>
      </c>
      <c r="F62" s="8">
        <v>0.26882952075475813</v>
      </c>
      <c r="G62" s="8">
        <v>0.42866788638301651</v>
      </c>
      <c r="H62" s="8">
        <v>0.14439399066539357</v>
      </c>
      <c r="I62" s="54">
        <v>0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492</v>
      </c>
      <c r="D63" s="53">
        <v>726143.41859095998</v>
      </c>
      <c r="E63" s="8">
        <v>9.9220046055629826E-2</v>
      </c>
      <c r="F63" s="8">
        <v>0.23616318242726225</v>
      </c>
      <c r="G63" s="8">
        <v>0.5176468263587054</v>
      </c>
      <c r="H63" s="8">
        <v>0.14696994515840175</v>
      </c>
      <c r="I63" s="54">
        <v>0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178</v>
      </c>
      <c r="D64" s="53">
        <v>263403.71762334032</v>
      </c>
      <c r="E64" s="8">
        <v>7.326023565101876E-2</v>
      </c>
      <c r="F64" s="8">
        <v>0.36816322933706014</v>
      </c>
      <c r="G64" s="8">
        <v>0.46245137244307083</v>
      </c>
      <c r="H64" s="8">
        <v>9.6125162568850162E-2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1693</v>
      </c>
      <c r="D65" s="53">
        <v>2370975.4983313615</v>
      </c>
      <c r="E65" s="8">
        <v>0.14949941905504682</v>
      </c>
      <c r="F65" s="8">
        <v>0.24778952487670011</v>
      </c>
      <c r="G65" s="8">
        <v>0.45216571496591906</v>
      </c>
      <c r="H65" s="8">
        <v>0.15054534110233558</v>
      </c>
      <c r="I65" s="54">
        <v>0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1165</v>
      </c>
      <c r="D66" s="53">
        <v>1568735.3562218845</v>
      </c>
      <c r="E66" s="8">
        <v>0.13955896704303777</v>
      </c>
      <c r="F66" s="8">
        <v>0.25460073212203838</v>
      </c>
      <c r="G66" s="8">
        <v>0.41991678673360083</v>
      </c>
      <c r="H66" s="8">
        <v>0.18592351410132593</v>
      </c>
      <c r="I66" s="54">
        <v>0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706</v>
      </c>
      <c r="D67" s="53">
        <v>1065643.859732816</v>
      </c>
      <c r="E67" s="8">
        <v>0.14528811922149074</v>
      </c>
      <c r="F67" s="8">
        <v>0.26751647158843345</v>
      </c>
      <c r="G67" s="8">
        <v>0.50218178163695937</v>
      </c>
      <c r="H67" s="13">
        <v>8.5013627553115326E-2</v>
      </c>
      <c r="I67" s="54">
        <v>0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657</v>
      </c>
      <c r="D68" s="53">
        <v>909979.77264499711</v>
      </c>
      <c r="E68" s="14">
        <v>0.20510183532325019</v>
      </c>
      <c r="F68" s="8">
        <v>0.29110139761048859</v>
      </c>
      <c r="G68" s="8">
        <v>0.40220079001431669</v>
      </c>
      <c r="H68" s="8">
        <v>0.10159597705194445</v>
      </c>
      <c r="I68" s="54">
        <v>0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217</v>
      </c>
      <c r="D69" s="53">
        <v>299902.3018665624</v>
      </c>
      <c r="E69" s="8">
        <v>0.19213214889119673</v>
      </c>
      <c r="F69" s="8">
        <v>0.2147332257366224</v>
      </c>
      <c r="G69" s="13">
        <v>0.30726634596912628</v>
      </c>
      <c r="H69" s="14">
        <v>0.28586827940305515</v>
      </c>
      <c r="I69" s="54"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184</v>
      </c>
      <c r="D70" s="53">
        <v>253197.78105047278</v>
      </c>
      <c r="E70" s="13">
        <v>4.5716635339502515E-2</v>
      </c>
      <c r="F70" s="8">
        <v>0.31375830736192545</v>
      </c>
      <c r="G70" s="8">
        <v>0.53970461667494718</v>
      </c>
      <c r="H70" s="8">
        <v>0.100820440623624</v>
      </c>
      <c r="I70" s="54">
        <v>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140</v>
      </c>
      <c r="D71" s="53">
        <v>206214.74596186972</v>
      </c>
      <c r="E71" s="8">
        <v>8.4837341879185124E-2</v>
      </c>
      <c r="F71" s="13">
        <v>0.13861044219803892</v>
      </c>
      <c r="G71" s="8">
        <v>0.47321444943022783</v>
      </c>
      <c r="H71" s="14">
        <v>0.30333776649254851</v>
      </c>
      <c r="I71" s="54">
        <v>0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166</v>
      </c>
      <c r="D72" s="53">
        <v>238870.48715107431</v>
      </c>
      <c r="E72" s="8">
        <v>0.11944068306207381</v>
      </c>
      <c r="F72" s="8">
        <v>0.25287895473136307</v>
      </c>
      <c r="G72" s="8">
        <v>0.54627608725764487</v>
      </c>
      <c r="H72" s="8">
        <v>8.1404274948918456E-2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238</v>
      </c>
      <c r="D73" s="53">
        <v>346357.41702088888</v>
      </c>
      <c r="E73" s="8">
        <v>9.4605002737131141E-2</v>
      </c>
      <c r="F73" s="8">
        <v>0.33165064564671654</v>
      </c>
      <c r="G73" s="8">
        <v>0.43735442738990798</v>
      </c>
      <c r="H73" s="8">
        <v>0.13638992422624407</v>
      </c>
      <c r="I73" s="54">
        <v>0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269</v>
      </c>
      <c r="D74" s="53">
        <v>379856.71025883954</v>
      </c>
      <c r="E74" s="8">
        <v>0.1030099553533504</v>
      </c>
      <c r="F74" s="8">
        <v>0.18923366854411228</v>
      </c>
      <c r="G74" s="14">
        <v>0.57794103552705411</v>
      </c>
      <c r="H74" s="8">
        <v>0.12981534057548352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8" display="Vissza" xr:uid="{05869DA2-1C9C-4550-BCA9-7CD7004CDC5A}"/>
  </hyperlinks>
  <pageMargins left="0.75" right="0.75" top="1" bottom="1" header="0.5" footer="0.5"/>
  <pageSetup orientation="portrait" horizontalDpi="300" verticalDpi="300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FA3E7-47E3-4F04-9C50-0FCAAB52ACDE}">
  <sheetPr codeName="Munka8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321</v>
      </c>
      <c r="D1" s="65"/>
      <c r="E1" s="65"/>
      <c r="F1" s="65"/>
      <c r="G1" s="65"/>
      <c r="H1" s="65"/>
      <c r="I1" s="65"/>
    </row>
    <row r="2" spans="1:44" ht="29.1" customHeight="1" x14ac:dyDescent="0.2">
      <c r="A2" s="67"/>
      <c r="B2" s="67"/>
      <c r="C2" s="66" t="s">
        <v>1</v>
      </c>
      <c r="D2" s="66"/>
      <c r="E2" s="4" t="s">
        <v>316</v>
      </c>
      <c r="F2" s="4" t="s">
        <v>317</v>
      </c>
      <c r="G2" s="4" t="s">
        <v>318</v>
      </c>
      <c r="H2" s="4" t="s">
        <v>319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1871</v>
      </c>
      <c r="D4" s="53">
        <v>2634379.2159547047</v>
      </c>
      <c r="E4" s="8">
        <v>0.49102351346008355</v>
      </c>
      <c r="F4" s="8">
        <v>5.4835827916156953E-2</v>
      </c>
      <c r="G4" s="8">
        <v>0.243954847839471</v>
      </c>
      <c r="H4" s="8">
        <v>0.21018581078428825</v>
      </c>
      <c r="I4" s="54">
        <v>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459</v>
      </c>
      <c r="D5" s="53">
        <v>687662.55550071225</v>
      </c>
      <c r="E5" s="8">
        <v>0.43902093569430517</v>
      </c>
      <c r="F5" s="8">
        <v>4.5117028881065772E-2</v>
      </c>
      <c r="G5" s="8">
        <v>0.23475445991605504</v>
      </c>
      <c r="H5" s="8">
        <v>0.2811075755085734</v>
      </c>
      <c r="I5" s="54">
        <v>0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555</v>
      </c>
      <c r="D6" s="53">
        <v>718123.05510674266</v>
      </c>
      <c r="E6" s="8">
        <v>0.50701353861018472</v>
      </c>
      <c r="F6" s="8">
        <v>5.389496700971997E-2</v>
      </c>
      <c r="G6" s="8">
        <v>0.19378613532733943</v>
      </c>
      <c r="H6" s="8">
        <v>0.24530535905275497</v>
      </c>
      <c r="I6" s="54">
        <v>0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503</v>
      </c>
      <c r="D7" s="53">
        <v>716181.0844070476</v>
      </c>
      <c r="E7" s="8">
        <v>0.51133394718760539</v>
      </c>
      <c r="F7" s="8">
        <v>6.1949392463468221E-2</v>
      </c>
      <c r="G7" s="8">
        <v>0.27833673191138675</v>
      </c>
      <c r="H7" s="8">
        <v>0.14837992843753928</v>
      </c>
      <c r="I7" s="54"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354</v>
      </c>
      <c r="D8" s="53">
        <v>512412.52094020351</v>
      </c>
      <c r="E8" s="8">
        <v>0.5100149919224084</v>
      </c>
      <c r="F8" s="8">
        <v>5.92547435854738E-2</v>
      </c>
      <c r="G8" s="8">
        <v>0.27855668840316727</v>
      </c>
      <c r="H8" s="8">
        <v>0.15217357608894974</v>
      </c>
      <c r="I8" s="54">
        <v>0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1241</v>
      </c>
      <c r="D9" s="53">
        <v>1681166.6981772191</v>
      </c>
      <c r="E9" s="8">
        <v>0.46099745529927888</v>
      </c>
      <c r="F9" s="8">
        <v>4.8294281059545092E-2</v>
      </c>
      <c r="G9" s="8">
        <v>0.23554294898707545</v>
      </c>
      <c r="H9" s="8">
        <v>0.25516531465410269</v>
      </c>
      <c r="I9" s="54">
        <v>0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630</v>
      </c>
      <c r="D10" s="53">
        <v>953212.51777748321</v>
      </c>
      <c r="E10" s="8">
        <v>0.54398002432838011</v>
      </c>
      <c r="F10" s="8">
        <v>6.6373056524467386E-2</v>
      </c>
      <c r="G10" s="8">
        <v>0.25879078836200559</v>
      </c>
      <c r="H10" s="13">
        <v>0.1308561307851456</v>
      </c>
      <c r="I10" s="54">
        <v>0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371</v>
      </c>
      <c r="D11" s="53">
        <v>549700.06661940599</v>
      </c>
      <c r="E11" s="8">
        <v>0.47210569943213043</v>
      </c>
      <c r="F11" s="8">
        <v>5.4165731371927171E-2</v>
      </c>
      <c r="G11" s="8">
        <v>0.26270530348393545</v>
      </c>
      <c r="H11" s="8">
        <v>0.21102326571200719</v>
      </c>
      <c r="I11" s="54">
        <v>0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631</v>
      </c>
      <c r="D12" s="53">
        <v>809279.78012386116</v>
      </c>
      <c r="E12" s="8">
        <v>0.48961846956549965</v>
      </c>
      <c r="F12" s="8">
        <v>5.6369054883073151E-2</v>
      </c>
      <c r="G12" s="8">
        <v>0.25110657345065024</v>
      </c>
      <c r="H12" s="8">
        <v>0.202905902100776</v>
      </c>
      <c r="I12" s="54">
        <v>0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610</v>
      </c>
      <c r="D13" s="53">
        <v>931705.72653656767</v>
      </c>
      <c r="E13" s="8">
        <v>0.54379566833911841</v>
      </c>
      <c r="F13" s="8">
        <v>6.6903646024495014E-2</v>
      </c>
      <c r="G13" s="8">
        <v>0.25951885195571195</v>
      </c>
      <c r="H13" s="13">
        <v>0.1297818336806735</v>
      </c>
      <c r="I13" s="54">
        <v>0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30</v>
      </c>
      <c r="D14" s="53">
        <v>47053.611893437352</v>
      </c>
      <c r="E14" s="8">
        <v>0.26005100486394767</v>
      </c>
      <c r="F14" s="54">
        <v>0</v>
      </c>
      <c r="G14" s="8">
        <v>4.3683708832748379E-2</v>
      </c>
      <c r="H14" s="14">
        <v>0.69626528630330398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88</v>
      </c>
      <c r="D15" s="53">
        <v>137962.48888130582</v>
      </c>
      <c r="E15" s="13">
        <v>0.3071974452786152</v>
      </c>
      <c r="F15" s="8">
        <v>9.0632261236724358E-3</v>
      </c>
      <c r="G15" s="8">
        <v>0.12338664757866695</v>
      </c>
      <c r="H15" s="14">
        <v>0.56035268101904534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141</v>
      </c>
      <c r="D16" s="53">
        <v>158677.54190012824</v>
      </c>
      <c r="E16" s="8">
        <v>0.48218339043432173</v>
      </c>
      <c r="F16" s="8">
        <v>3.4536881783359938E-2</v>
      </c>
      <c r="G16" s="8">
        <v>0.21535233787226693</v>
      </c>
      <c r="H16" s="8">
        <v>0.26792738991005194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223</v>
      </c>
      <c r="D17" s="53">
        <v>339070.17356216669</v>
      </c>
      <c r="E17" s="8">
        <v>0.54312045491265559</v>
      </c>
      <c r="F17" s="8">
        <v>6.0143323729885442E-2</v>
      </c>
      <c r="G17" s="8">
        <v>0.21403273678220422</v>
      </c>
      <c r="H17" s="8">
        <v>0.18270348457525473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440</v>
      </c>
      <c r="D18" s="53">
        <v>661583.65828985779</v>
      </c>
      <c r="E18" s="8">
        <v>0.51614588993083144</v>
      </c>
      <c r="F18" s="8">
        <v>6.6378561154732077E-2</v>
      </c>
      <c r="G18" s="8">
        <v>0.25453411368015993</v>
      </c>
      <c r="H18" s="8">
        <v>0.16294143523427468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781</v>
      </c>
      <c r="D19" s="53">
        <v>1054845.5116998469</v>
      </c>
      <c r="E19" s="8">
        <v>0.46536083381116844</v>
      </c>
      <c r="F19" s="8">
        <v>6.3409121661076234E-2</v>
      </c>
      <c r="G19" s="8">
        <v>0.25280329831162984</v>
      </c>
      <c r="H19" s="8">
        <v>0.21842674621612626</v>
      </c>
      <c r="I19" s="54">
        <v>0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412</v>
      </c>
      <c r="D20" s="53">
        <v>559690.89411696966</v>
      </c>
      <c r="E20" s="8">
        <v>0.47497859365451478</v>
      </c>
      <c r="F20" s="8">
        <v>2.1689537054038244E-2</v>
      </c>
      <c r="G20" s="8">
        <v>0.23553469627206927</v>
      </c>
      <c r="H20" s="8">
        <v>0.26779717301937878</v>
      </c>
      <c r="I20" s="54">
        <v>0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19188.978285863595</v>
      </c>
      <c r="E21" s="8">
        <v>0.58301826277565982</v>
      </c>
      <c r="F21" s="8">
        <v>5.8592126532599847E-2</v>
      </c>
      <c r="G21" s="8">
        <v>0.16711698330591973</v>
      </c>
      <c r="H21" s="8">
        <v>0.19127262738582043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1537</v>
      </c>
      <c r="D22" s="53">
        <v>2144834.4107149271</v>
      </c>
      <c r="E22" s="8">
        <v>0.48415064038272815</v>
      </c>
      <c r="F22" s="8">
        <v>4.9567932818225344E-2</v>
      </c>
      <c r="G22" s="8">
        <v>0.24072250722717517</v>
      </c>
      <c r="H22" s="8">
        <v>0.22555891957187352</v>
      </c>
      <c r="I22" s="54">
        <v>0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334</v>
      </c>
      <c r="D23" s="53">
        <v>489544.80523977301</v>
      </c>
      <c r="E23" s="8">
        <v>0.52113551652703849</v>
      </c>
      <c r="F23" s="8">
        <v>7.7915967991479582E-2</v>
      </c>
      <c r="G23" s="8">
        <v>0.25811664732789152</v>
      </c>
      <c r="H23" s="8">
        <v>0.14283186815359078</v>
      </c>
      <c r="I23" s="54">
        <v>0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413</v>
      </c>
      <c r="D24" s="53">
        <v>579133.57141103444</v>
      </c>
      <c r="E24" s="8">
        <v>0.52535481309134346</v>
      </c>
      <c r="F24" s="14">
        <v>0.11762793018510628</v>
      </c>
      <c r="G24" s="8">
        <v>0.25123959201194063</v>
      </c>
      <c r="H24" s="13">
        <v>0.10577766471160958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371</v>
      </c>
      <c r="D25" s="53">
        <v>630756.25428294286</v>
      </c>
      <c r="E25" s="8">
        <v>0.55796527733403023</v>
      </c>
      <c r="F25" s="8">
        <v>2.5242332796606263E-2</v>
      </c>
      <c r="G25" s="8">
        <v>0.22660393054897468</v>
      </c>
      <c r="H25" s="8">
        <v>0.19018845932038772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643</v>
      </c>
      <c r="D26" s="53">
        <v>815040.56605162867</v>
      </c>
      <c r="E26" s="8">
        <v>0.44166613202394717</v>
      </c>
      <c r="F26" s="8">
        <v>5.1717439007443945E-2</v>
      </c>
      <c r="G26" s="8">
        <v>0.24332675112963337</v>
      </c>
      <c r="H26" s="8">
        <v>0.263289677838974</v>
      </c>
      <c r="I26" s="54">
        <v>0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444</v>
      </c>
      <c r="D27" s="53">
        <v>609448.8242091001</v>
      </c>
      <c r="E27" s="8">
        <v>0.45512537824468635</v>
      </c>
      <c r="F27" s="8">
        <v>2.9965620201803812E-2</v>
      </c>
      <c r="G27" s="8">
        <v>0.25582997779221262</v>
      </c>
      <c r="H27" s="8">
        <v>0.25907902376129732</v>
      </c>
      <c r="I27" s="54">
        <v>0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220</v>
      </c>
      <c r="D28" s="53">
        <v>218540.3927832107</v>
      </c>
      <c r="E28" s="8">
        <v>0.41763573579764207</v>
      </c>
      <c r="F28" s="8">
        <v>9.0309739506180223E-2</v>
      </c>
      <c r="G28" s="8">
        <v>0.26275611249735942</v>
      </c>
      <c r="H28" s="8">
        <v>0.22929841219881944</v>
      </c>
      <c r="I28" s="54">
        <v>0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598</v>
      </c>
      <c r="D29" s="53">
        <v>580058.09372823196</v>
      </c>
      <c r="E29" s="8">
        <v>0.46942988571459987</v>
      </c>
      <c r="F29" s="8">
        <v>6.3699150577762015E-2</v>
      </c>
      <c r="G29" s="8">
        <v>0.21586996299578287</v>
      </c>
      <c r="H29" s="8">
        <v>0.25100100071185216</v>
      </c>
      <c r="I29" s="54">
        <v>0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765</v>
      </c>
      <c r="D30" s="53">
        <v>972499.73868474015</v>
      </c>
      <c r="E30" s="8">
        <v>0.49593354393602729</v>
      </c>
      <c r="F30" s="8">
        <v>6.0211878118664804E-2</v>
      </c>
      <c r="G30" s="8">
        <v>0.24115921535101792</v>
      </c>
      <c r="H30" s="8">
        <v>0.20269536259428989</v>
      </c>
      <c r="I30" s="54">
        <v>0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863280.99075852346</v>
      </c>
      <c r="E31" s="8">
        <v>0.518579719611301</v>
      </c>
      <c r="F31" s="8">
        <v>3.3843900339017234E-2</v>
      </c>
      <c r="G31" s="8">
        <v>0.26121548606253231</v>
      </c>
      <c r="H31" s="8">
        <v>0.18636089398714847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1577</v>
      </c>
      <c r="D32" s="53">
        <v>2234986.3996115644</v>
      </c>
      <c r="E32" s="8">
        <v>0.50908665373271456</v>
      </c>
      <c r="F32" s="8">
        <v>6.2835047079438697E-2</v>
      </c>
      <c r="G32" s="8">
        <v>0.26142171392457947</v>
      </c>
      <c r="H32" s="8">
        <v>0.16665658526326954</v>
      </c>
      <c r="I32" s="54">
        <v>0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294</v>
      </c>
      <c r="D33" s="53">
        <v>399392.81634313532</v>
      </c>
      <c r="E33" s="8">
        <v>0.38994289510234525</v>
      </c>
      <c r="F33" s="13">
        <v>1.0072513940858084E-2</v>
      </c>
      <c r="G33" s="13">
        <v>0.14621095624550268</v>
      </c>
      <c r="H33" s="14">
        <v>0.45377363471129412</v>
      </c>
      <c r="I33" s="54">
        <v>0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409</v>
      </c>
      <c r="D34" s="53">
        <v>549895.7468850431</v>
      </c>
      <c r="E34" s="8">
        <v>0.51099489042204893</v>
      </c>
      <c r="F34" s="8">
        <v>5.7382235460857883E-2</v>
      </c>
      <c r="G34" s="8">
        <v>0.22645084914764405</v>
      </c>
      <c r="H34" s="8">
        <v>0.2051720249694485</v>
      </c>
      <c r="I34" s="54">
        <v>0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364</v>
      </c>
      <c r="D35" s="53">
        <v>495410.80729074741</v>
      </c>
      <c r="E35" s="8">
        <v>0.5003455107315038</v>
      </c>
      <c r="F35" s="8">
        <v>5.4163722225473693E-2</v>
      </c>
      <c r="G35" s="8">
        <v>0.22882412810393057</v>
      </c>
      <c r="H35" s="8">
        <v>0.21666663893909205</v>
      </c>
      <c r="I35" s="54">
        <v>0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495</v>
      </c>
      <c r="D36" s="53">
        <v>686575.75464886543</v>
      </c>
      <c r="E36" s="8">
        <v>0.50110655669046777</v>
      </c>
      <c r="F36" s="8">
        <v>4.270354561220379E-2</v>
      </c>
      <c r="G36" s="8">
        <v>0.23714531148293336</v>
      </c>
      <c r="H36" s="8">
        <v>0.21904458621439285</v>
      </c>
      <c r="I36" s="54">
        <v>0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603</v>
      </c>
      <c r="D37" s="53">
        <v>902496.90713005012</v>
      </c>
      <c r="E37" s="8">
        <v>0.46606701080424495</v>
      </c>
      <c r="F37" s="8">
        <v>6.288288111402715E-2</v>
      </c>
      <c r="G37" s="8">
        <v>0.26810624260192184</v>
      </c>
      <c r="H37" s="8">
        <v>0.20294386547980633</v>
      </c>
      <c r="I37" s="54">
        <v>0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191943.67377802954</v>
      </c>
      <c r="E38" s="8">
        <v>0.44997223911829159</v>
      </c>
      <c r="F38" s="8">
        <v>6.119496072327258E-2</v>
      </c>
      <c r="G38" s="8">
        <v>0.24417240848674929</v>
      </c>
      <c r="H38" s="8">
        <v>0.24466039167168713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158</v>
      </c>
      <c r="D39" s="53">
        <v>219592.987837986</v>
      </c>
      <c r="E39" s="8">
        <v>0.54492009728465307</v>
      </c>
      <c r="F39" s="8">
        <v>8.0767913445420628E-2</v>
      </c>
      <c r="G39" s="8">
        <v>0.21017581325018667</v>
      </c>
      <c r="H39" s="8">
        <v>0.16413617601974029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106</v>
      </c>
      <c r="D40" s="53">
        <v>142781.00955884019</v>
      </c>
      <c r="E40" s="8">
        <v>0.54071623443834615</v>
      </c>
      <c r="F40" s="8">
        <v>1.4513094004850697E-2</v>
      </c>
      <c r="G40" s="8">
        <v>0.22916879782829433</v>
      </c>
      <c r="H40" s="8">
        <v>0.21560187372850909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166</v>
      </c>
      <c r="D41" s="53">
        <v>224592.86211163242</v>
      </c>
      <c r="E41" s="8">
        <v>0.47150660259916316</v>
      </c>
      <c r="F41" s="8">
        <v>4.9575921570121209E-2</v>
      </c>
      <c r="G41" s="8">
        <v>0.26484202168393245</v>
      </c>
      <c r="H41" s="8">
        <v>0.21407545414678325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194</v>
      </c>
      <c r="D42" s="53">
        <v>266396.0208893019</v>
      </c>
      <c r="E42" s="8">
        <v>0.52455553075435324</v>
      </c>
      <c r="F42" s="8">
        <v>5.893066714709639E-2</v>
      </c>
      <c r="G42" s="8">
        <v>0.19768779123187735</v>
      </c>
      <c r="H42" s="8">
        <v>0.21882601086667278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203</v>
      </c>
      <c r="D43" s="53">
        <v>291508.93260373967</v>
      </c>
      <c r="E43" s="8">
        <v>0.54514522087390205</v>
      </c>
      <c r="F43" s="8">
        <v>3.8835258374715194E-2</v>
      </c>
      <c r="G43" s="8">
        <v>0.20674233956755039</v>
      </c>
      <c r="H43" s="8">
        <v>0.20927718118383359</v>
      </c>
      <c r="I43" s="54">
        <v>0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178</v>
      </c>
      <c r="D44" s="53">
        <v>243821.63421665778</v>
      </c>
      <c r="E44" s="8">
        <v>0.4608595713795301</v>
      </c>
      <c r="F44" s="8">
        <v>4.7264817574705402E-2</v>
      </c>
      <c r="G44" s="8">
        <v>0.28234805071858116</v>
      </c>
      <c r="H44" s="8">
        <v>0.209527560327183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232</v>
      </c>
      <c r="D45" s="53">
        <v>303934.67921770934</v>
      </c>
      <c r="E45" s="8">
        <v>0.44879163293789903</v>
      </c>
      <c r="F45" s="8">
        <v>3.5940316367273739E-2</v>
      </c>
      <c r="G45" s="8">
        <v>0.27090283877837068</v>
      </c>
      <c r="H45" s="8">
        <v>0.24436521191645666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246</v>
      </c>
      <c r="D46" s="53">
        <v>341701.93877327238</v>
      </c>
      <c r="E46" s="8">
        <v>0.47379414862501307</v>
      </c>
      <c r="F46" s="8">
        <v>6.746785215982197E-2</v>
      </c>
      <c r="G46" s="8">
        <v>0.23408068850283514</v>
      </c>
      <c r="H46" s="8">
        <v>0.22465731071232928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239</v>
      </c>
      <c r="D47" s="53">
        <v>408105.47696753516</v>
      </c>
      <c r="E47" s="8">
        <v>0.47803742818833322</v>
      </c>
      <c r="F47" s="8">
        <v>7.1668752884375894E-2</v>
      </c>
      <c r="G47" s="8">
        <v>0.2777489839050718</v>
      </c>
      <c r="H47" s="8">
        <v>0.17254483502221915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353</v>
      </c>
      <c r="D48" s="53">
        <v>507005.57214356895</v>
      </c>
      <c r="E48" s="8">
        <v>0.47561086383264017</v>
      </c>
      <c r="F48" s="8">
        <v>5.3963511684221734E-2</v>
      </c>
      <c r="G48" s="8">
        <v>0.26318496218055393</v>
      </c>
      <c r="H48" s="8">
        <v>0.20724066230258448</v>
      </c>
      <c r="I48" s="54">
        <v>0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1518</v>
      </c>
      <c r="D49" s="53">
        <v>2127373.6438111318</v>
      </c>
      <c r="E49" s="8">
        <v>0.49469672773786061</v>
      </c>
      <c r="F49" s="8">
        <v>5.5043722373977901E-2</v>
      </c>
      <c r="G49" s="8">
        <v>0.23937183763237799</v>
      </c>
      <c r="H49" s="8">
        <v>0.21088771225578526</v>
      </c>
      <c r="I49" s="54">
        <v>0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1871</v>
      </c>
      <c r="D51" s="53">
        <v>2634379.2159547047</v>
      </c>
      <c r="E51" s="8">
        <v>0.49102351346008355</v>
      </c>
      <c r="F51" s="8">
        <v>5.4835827916156953E-2</v>
      </c>
      <c r="G51" s="8">
        <v>0.243954847839471</v>
      </c>
      <c r="H51" s="8">
        <v>0.21018581078428825</v>
      </c>
      <c r="I51" s="54">
        <v>0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1871</v>
      </c>
      <c r="D53" s="53">
        <v>2634379.2159547047</v>
      </c>
      <c r="E53" s="8">
        <v>0.49102351346008355</v>
      </c>
      <c r="F53" s="8">
        <v>5.4835827916156953E-2</v>
      </c>
      <c r="G53" s="8">
        <v>0.243954847839471</v>
      </c>
      <c r="H53" s="8">
        <v>0.21018581078428825</v>
      </c>
      <c r="I53" s="54">
        <v>0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1747</v>
      </c>
      <c r="D54" s="53">
        <v>2450125.4343443322</v>
      </c>
      <c r="E54" s="8">
        <v>0.49200859409906461</v>
      </c>
      <c r="F54" s="8">
        <v>5.69439040754929E-2</v>
      </c>
      <c r="G54" s="8">
        <v>0.23975684753462892</v>
      </c>
      <c r="H54" s="8">
        <v>0.2112906542908157</v>
      </c>
      <c r="I54" s="54">
        <v>0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184253.78161036683</v>
      </c>
      <c r="E55" s="8">
        <v>0.47792434606525425</v>
      </c>
      <c r="F55" s="8">
        <v>2.6803561927468085E-2</v>
      </c>
      <c r="G55" s="8">
        <v>0.29977800235160135</v>
      </c>
      <c r="H55" s="8">
        <v>0.19549408965567636</v>
      </c>
      <c r="I55" s="54">
        <v>0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1871</v>
      </c>
      <c r="D57" s="53">
        <v>2634379.2159547047</v>
      </c>
      <c r="E57" s="8">
        <v>0.49102351346008355</v>
      </c>
      <c r="F57" s="8">
        <v>5.4835827916156953E-2</v>
      </c>
      <c r="G57" s="8">
        <v>0.243954847839471</v>
      </c>
      <c r="H57" s="8">
        <v>0.21018581078428825</v>
      </c>
      <c r="I57" s="54">
        <v>0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1871</v>
      </c>
      <c r="D61" s="53">
        <v>2634379.2159547047</v>
      </c>
      <c r="E61" s="8">
        <v>0.49102351346008355</v>
      </c>
      <c r="F61" s="8">
        <v>5.4835827916156953E-2</v>
      </c>
      <c r="G61" s="8">
        <v>0.243954847839471</v>
      </c>
      <c r="H61" s="8">
        <v>0.21018581078428825</v>
      </c>
      <c r="I61" s="54">
        <v>0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1379</v>
      </c>
      <c r="D62" s="53">
        <v>1908235.7973637423</v>
      </c>
      <c r="E62" s="8">
        <v>0.50394430083408315</v>
      </c>
      <c r="F62" s="8">
        <v>6.2701771069051865E-2</v>
      </c>
      <c r="G62" s="8">
        <v>0.24047735752782806</v>
      </c>
      <c r="H62" s="8">
        <v>0.19287657056903837</v>
      </c>
      <c r="I62" s="54">
        <v>0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492</v>
      </c>
      <c r="D63" s="53">
        <v>726143.41859095998</v>
      </c>
      <c r="E63" s="8">
        <v>0.45706891390586279</v>
      </c>
      <c r="F63" s="8">
        <v>3.4164877908087893E-2</v>
      </c>
      <c r="G63" s="8">
        <v>0.25309336142751521</v>
      </c>
      <c r="H63" s="8">
        <v>0.25567284675853347</v>
      </c>
      <c r="I63" s="54">
        <v>0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178</v>
      </c>
      <c r="D64" s="53">
        <v>263403.71762334032</v>
      </c>
      <c r="E64" s="8">
        <v>0.44820402570543272</v>
      </c>
      <c r="F64" s="8">
        <v>5.4443643590799645E-2</v>
      </c>
      <c r="G64" s="14">
        <v>0.38435393368095949</v>
      </c>
      <c r="H64" s="13">
        <v>0.11299839702280788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1693</v>
      </c>
      <c r="D65" s="53">
        <v>2370975.4983313615</v>
      </c>
      <c r="E65" s="8">
        <v>0.49578054796728993</v>
      </c>
      <c r="F65" s="8">
        <v>5.4879397665977485E-2</v>
      </c>
      <c r="G65" s="8">
        <v>0.22835719987238159</v>
      </c>
      <c r="H65" s="8">
        <v>0.22098285449435145</v>
      </c>
      <c r="I65" s="54">
        <v>0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1165</v>
      </c>
      <c r="D66" s="53">
        <v>1568735.3562218845</v>
      </c>
      <c r="E66" s="8">
        <v>0.44419628303298003</v>
      </c>
      <c r="F66" s="8">
        <v>3.3339501181336252E-2</v>
      </c>
      <c r="G66" s="8">
        <v>0.21536655838606181</v>
      </c>
      <c r="H66" s="14">
        <v>0.30709765739962452</v>
      </c>
      <c r="I66" s="54">
        <v>0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706</v>
      </c>
      <c r="D67" s="53">
        <v>1065643.859732816</v>
      </c>
      <c r="E67" s="8">
        <v>0.5599579246463573</v>
      </c>
      <c r="F67" s="8">
        <v>8.6480591286037661E-2</v>
      </c>
      <c r="G67" s="8">
        <v>0.28603969638419297</v>
      </c>
      <c r="H67" s="13">
        <v>6.752178768341234E-2</v>
      </c>
      <c r="I67" s="54">
        <v>0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657</v>
      </c>
      <c r="D68" s="53">
        <v>909979.77264499711</v>
      </c>
      <c r="E68" s="8">
        <v>0.49010996226017645</v>
      </c>
      <c r="F68" s="14">
        <v>0.11527896725878164</v>
      </c>
      <c r="G68" s="8">
        <v>0.25337614619032195</v>
      </c>
      <c r="H68" s="13">
        <v>0.14123492429071985</v>
      </c>
      <c r="I68" s="54">
        <v>0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217</v>
      </c>
      <c r="D69" s="53">
        <v>299902.3018665624</v>
      </c>
      <c r="E69" s="8">
        <v>0.53888212726063556</v>
      </c>
      <c r="F69" s="8">
        <v>2.553558123962181E-2</v>
      </c>
      <c r="G69" s="8">
        <v>0.15894585139335102</v>
      </c>
      <c r="H69" s="8">
        <v>0.27663644010639221</v>
      </c>
      <c r="I69" s="54"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184</v>
      </c>
      <c r="D70" s="53">
        <v>253197.78105047278</v>
      </c>
      <c r="E70" s="13">
        <v>0.33332953701349871</v>
      </c>
      <c r="F70" s="8">
        <v>3.8072962044174832E-2</v>
      </c>
      <c r="G70" s="14">
        <v>0.45206298110974674</v>
      </c>
      <c r="H70" s="8">
        <v>0.17653451983257945</v>
      </c>
      <c r="I70" s="54">
        <v>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140</v>
      </c>
      <c r="D71" s="53">
        <v>206214.74596186972</v>
      </c>
      <c r="E71" s="14">
        <v>0.66911075552130672</v>
      </c>
      <c r="F71" s="8">
        <v>2.0834918241936583E-2</v>
      </c>
      <c r="G71" s="8">
        <v>0.16342064891942554</v>
      </c>
      <c r="H71" s="8">
        <v>0.14663367731733168</v>
      </c>
      <c r="I71" s="54">
        <v>0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166</v>
      </c>
      <c r="D72" s="53">
        <v>238870.48715107431</v>
      </c>
      <c r="E72" s="8">
        <v>0.46714760325075078</v>
      </c>
      <c r="F72" s="8">
        <v>3.6955057578481269E-2</v>
      </c>
      <c r="G72" s="8">
        <v>0.27510081247476648</v>
      </c>
      <c r="H72" s="8">
        <v>0.22079652669600144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238</v>
      </c>
      <c r="D73" s="53">
        <v>346357.41702088888</v>
      </c>
      <c r="E73" s="8">
        <v>0.46331913359185478</v>
      </c>
      <c r="F73" s="13">
        <v>1.3739106879663949E-2</v>
      </c>
      <c r="G73" s="8">
        <v>0.22479889376364029</v>
      </c>
      <c r="H73" s="8">
        <v>0.2981428657648405</v>
      </c>
      <c r="I73" s="54">
        <v>0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269</v>
      </c>
      <c r="D74" s="53">
        <v>379856.71025883954</v>
      </c>
      <c r="E74" s="8">
        <v>0.50413588407391141</v>
      </c>
      <c r="F74" s="13">
        <v>1.1520360615369939E-2</v>
      </c>
      <c r="G74" s="8">
        <v>0.19138497125058215</v>
      </c>
      <c r="H74" s="8">
        <v>0.29295878406013715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99" display="Vissza" xr:uid="{99F867F5-106C-4137-8031-7680433A95A5}"/>
  </hyperlinks>
  <pageMargins left="0.75" right="0.75" top="1" bottom="1" header="0.5" footer="0.5"/>
  <pageSetup orientation="portrait" horizontalDpi="300" verticalDpi="300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F5D54-A796-48B5-AEAC-BA495CEA37FA}">
  <sheetPr codeName="Munka8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322</v>
      </c>
      <c r="D1" s="65"/>
      <c r="E1" s="65"/>
      <c r="F1" s="65"/>
      <c r="G1" s="65"/>
      <c r="H1" s="65"/>
      <c r="I1" s="65"/>
    </row>
    <row r="2" spans="1:44" ht="29.1" customHeight="1" x14ac:dyDescent="0.2">
      <c r="A2" s="67"/>
      <c r="B2" s="67"/>
      <c r="C2" s="66" t="s">
        <v>1</v>
      </c>
      <c r="D2" s="66"/>
      <c r="E2" s="4" t="s">
        <v>316</v>
      </c>
      <c r="F2" s="4" t="s">
        <v>317</v>
      </c>
      <c r="G2" s="4" t="s">
        <v>318</v>
      </c>
      <c r="H2" s="4" t="s">
        <v>319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1871</v>
      </c>
      <c r="D4" s="53">
        <v>2634379.2159547047</v>
      </c>
      <c r="E4" s="8">
        <v>0.2288000273392311</v>
      </c>
      <c r="F4" s="8">
        <v>0.14009218937445042</v>
      </c>
      <c r="G4" s="8">
        <v>0.45122659072608085</v>
      </c>
      <c r="H4" s="8">
        <v>0.17988119256023652</v>
      </c>
      <c r="I4" s="54">
        <v>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459</v>
      </c>
      <c r="D5" s="53">
        <v>687662.55550071225</v>
      </c>
      <c r="E5" s="8">
        <v>0.23654496267443503</v>
      </c>
      <c r="F5" s="8">
        <v>0.13355366399558294</v>
      </c>
      <c r="G5" s="8">
        <v>0.3966310839324414</v>
      </c>
      <c r="H5" s="8">
        <v>0.23327028939753969</v>
      </c>
      <c r="I5" s="54">
        <v>0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555</v>
      </c>
      <c r="D6" s="53">
        <v>718123.05510674266</v>
      </c>
      <c r="E6" s="8">
        <v>0.23849505605073329</v>
      </c>
      <c r="F6" s="8">
        <v>0.14404299869600229</v>
      </c>
      <c r="G6" s="8">
        <v>0.41226618867325371</v>
      </c>
      <c r="H6" s="8">
        <v>0.20519575658000991</v>
      </c>
      <c r="I6" s="54">
        <v>0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503</v>
      </c>
      <c r="D7" s="53">
        <v>716181.0844070476</v>
      </c>
      <c r="E7" s="8">
        <v>0.23720320987836313</v>
      </c>
      <c r="F7" s="8">
        <v>0.15098086827475901</v>
      </c>
      <c r="G7" s="8">
        <v>0.495753419008305</v>
      </c>
      <c r="H7" s="13">
        <v>0.11606250283857211</v>
      </c>
      <c r="I7" s="54"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354</v>
      </c>
      <c r="D8" s="53">
        <v>512412.52094020351</v>
      </c>
      <c r="E8" s="8">
        <v>0.19307426870202471</v>
      </c>
      <c r="F8" s="8">
        <v>0.12811134620493234</v>
      </c>
      <c r="G8" s="8">
        <v>0.51686194336121027</v>
      </c>
      <c r="H8" s="8">
        <v>0.16195244173183221</v>
      </c>
      <c r="I8" s="54">
        <v>0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1241</v>
      </c>
      <c r="D9" s="53">
        <v>1681166.6981772191</v>
      </c>
      <c r="E9" s="8">
        <v>0.22725538531400902</v>
      </c>
      <c r="F9" s="8">
        <v>0.13509988840898515</v>
      </c>
      <c r="G9" s="8">
        <v>0.42485050736606295</v>
      </c>
      <c r="H9" s="8">
        <v>0.21279421891094499</v>
      </c>
      <c r="I9" s="54">
        <v>0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630</v>
      </c>
      <c r="D10" s="53">
        <v>953212.51777748321</v>
      </c>
      <c r="E10" s="8">
        <v>0.23152428943711434</v>
      </c>
      <c r="F10" s="8">
        <v>0.14889703611522478</v>
      </c>
      <c r="G10" s="8">
        <v>0.49774569548626785</v>
      </c>
      <c r="H10" s="13">
        <v>0.12183297896139156</v>
      </c>
      <c r="I10" s="54">
        <v>0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371</v>
      </c>
      <c r="D11" s="53">
        <v>549700.06661940599</v>
      </c>
      <c r="E11" s="8">
        <v>0.22584810785871789</v>
      </c>
      <c r="F11" s="8">
        <v>0.15288824682984972</v>
      </c>
      <c r="G11" s="8">
        <v>0.45661665649095573</v>
      </c>
      <c r="H11" s="8">
        <v>0.16464698882047679</v>
      </c>
      <c r="I11" s="54">
        <v>0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631</v>
      </c>
      <c r="D12" s="53">
        <v>809279.78012386116</v>
      </c>
      <c r="E12" s="8">
        <v>0.21612135897976242</v>
      </c>
      <c r="F12" s="8">
        <v>0.14830304540738354</v>
      </c>
      <c r="G12" s="8">
        <v>0.46217404046933303</v>
      </c>
      <c r="H12" s="8">
        <v>0.17340155514351996</v>
      </c>
      <c r="I12" s="54">
        <v>0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610</v>
      </c>
      <c r="D13" s="53">
        <v>931705.72653656767</v>
      </c>
      <c r="E13" s="8">
        <v>0.23059859472980482</v>
      </c>
      <c r="F13" s="8">
        <v>0.1510589442427398</v>
      </c>
      <c r="G13" s="8">
        <v>0.4965169442047821</v>
      </c>
      <c r="H13" s="13">
        <v>0.12182551682267188</v>
      </c>
      <c r="I13" s="54">
        <v>0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30</v>
      </c>
      <c r="D14" s="53">
        <v>47053.611893437352</v>
      </c>
      <c r="E14" s="8">
        <v>8.4645911834421841E-2</v>
      </c>
      <c r="F14" s="8">
        <v>2.7485720613183214E-2</v>
      </c>
      <c r="G14" s="8">
        <v>0.17984833783797113</v>
      </c>
      <c r="H14" s="14">
        <v>0.70802002971442368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88</v>
      </c>
      <c r="D15" s="53">
        <v>137962.48888130582</v>
      </c>
      <c r="E15" s="8">
        <v>0.27916569134131825</v>
      </c>
      <c r="F15" s="8">
        <v>5.6516626187438697E-2</v>
      </c>
      <c r="G15" s="13">
        <v>0.15762355732869154</v>
      </c>
      <c r="H15" s="14">
        <v>0.50669412514255141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141</v>
      </c>
      <c r="D16" s="53">
        <v>158677.54190012824</v>
      </c>
      <c r="E16" s="8">
        <v>0.29208512782424734</v>
      </c>
      <c r="F16" s="8">
        <v>9.5550108348918861E-2</v>
      </c>
      <c r="G16" s="8">
        <v>0.44653645816600046</v>
      </c>
      <c r="H16" s="8">
        <v>0.16582830566083367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223</v>
      </c>
      <c r="D17" s="53">
        <v>339070.17356216669</v>
      </c>
      <c r="E17" s="8">
        <v>0.31545200197557732</v>
      </c>
      <c r="F17" s="8">
        <v>9.0296655439630738E-2</v>
      </c>
      <c r="G17" s="8">
        <v>0.44988547160680215</v>
      </c>
      <c r="H17" s="8">
        <v>0.14436587097799003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440</v>
      </c>
      <c r="D18" s="53">
        <v>661583.65828985779</v>
      </c>
      <c r="E18" s="8">
        <v>0.28173356370641361</v>
      </c>
      <c r="F18" s="8">
        <v>0.1625013040340525</v>
      </c>
      <c r="G18" s="8">
        <v>0.43345164491368443</v>
      </c>
      <c r="H18" s="8">
        <v>0.12231348734584735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781</v>
      </c>
      <c r="D19" s="53">
        <v>1054845.5116998469</v>
      </c>
      <c r="E19" s="8">
        <v>0.20840732377396132</v>
      </c>
      <c r="F19" s="8">
        <v>0.14954787910424308</v>
      </c>
      <c r="G19" s="8">
        <v>0.45527415997549459</v>
      </c>
      <c r="H19" s="8">
        <v>0.18677063714630152</v>
      </c>
      <c r="I19" s="54">
        <v>0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412</v>
      </c>
      <c r="D20" s="53">
        <v>559690.89411696966</v>
      </c>
      <c r="E20" s="13">
        <v>0.15322150650867739</v>
      </c>
      <c r="F20" s="8">
        <v>0.12908044331341481</v>
      </c>
      <c r="G20" s="8">
        <v>0.46923057107885913</v>
      </c>
      <c r="H20" s="8">
        <v>0.24846747909905006</v>
      </c>
      <c r="I20" s="54">
        <v>0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19188.978285863595</v>
      </c>
      <c r="E21" s="8">
        <v>0.19808963829451048</v>
      </c>
      <c r="F21" s="8">
        <v>4.8766764521812521E-2</v>
      </c>
      <c r="G21" s="8">
        <v>0.34012755686526619</v>
      </c>
      <c r="H21" s="8">
        <v>0.41301604031841072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1537</v>
      </c>
      <c r="D22" s="53">
        <v>2144834.4107149271</v>
      </c>
      <c r="E22" s="8">
        <v>0.22189894507676275</v>
      </c>
      <c r="F22" s="8">
        <v>0.12785028299067752</v>
      </c>
      <c r="G22" s="8">
        <v>0.45219725625027496</v>
      </c>
      <c r="H22" s="8">
        <v>0.19805351568228699</v>
      </c>
      <c r="I22" s="54">
        <v>0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334</v>
      </c>
      <c r="D23" s="53">
        <v>489544.80523977301</v>
      </c>
      <c r="E23" s="8">
        <v>0.25903562283384185</v>
      </c>
      <c r="F23" s="8">
        <v>0.19372744764627922</v>
      </c>
      <c r="G23" s="8">
        <v>0.4469738302120333</v>
      </c>
      <c r="H23" s="13">
        <v>0.10026309930784624</v>
      </c>
      <c r="I23" s="54">
        <v>0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413</v>
      </c>
      <c r="D24" s="53">
        <v>579133.57141103444</v>
      </c>
      <c r="E24" s="14">
        <v>0.32463955799940836</v>
      </c>
      <c r="F24" s="8">
        <v>0.19313638051402349</v>
      </c>
      <c r="G24" s="8">
        <v>0.39543608468495717</v>
      </c>
      <c r="H24" s="13">
        <v>8.6787976801611239E-2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371</v>
      </c>
      <c r="D25" s="53">
        <v>630756.25428294286</v>
      </c>
      <c r="E25" s="8">
        <v>0.24434617963120522</v>
      </c>
      <c r="F25" s="8">
        <v>8.9143587579258929E-2</v>
      </c>
      <c r="G25" s="8">
        <v>0.50951325437081474</v>
      </c>
      <c r="H25" s="8">
        <v>0.15699697841872018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643</v>
      </c>
      <c r="D26" s="53">
        <v>815040.56605162867</v>
      </c>
      <c r="E26" s="8">
        <v>0.19213328656997691</v>
      </c>
      <c r="F26" s="8">
        <v>0.14314907145817604</v>
      </c>
      <c r="G26" s="8">
        <v>0.4491645029162647</v>
      </c>
      <c r="H26" s="8">
        <v>0.21555313905558088</v>
      </c>
      <c r="I26" s="54">
        <v>0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444</v>
      </c>
      <c r="D27" s="53">
        <v>609448.8242091001</v>
      </c>
      <c r="E27" s="8">
        <v>0.17067399623905699</v>
      </c>
      <c r="F27" s="8">
        <v>0.13832829142411734</v>
      </c>
      <c r="G27" s="8">
        <v>0.44667520380919884</v>
      </c>
      <c r="H27" s="8">
        <v>0.24432250852762707</v>
      </c>
      <c r="I27" s="54">
        <v>0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220</v>
      </c>
      <c r="D28" s="53">
        <v>218540.3927832107</v>
      </c>
      <c r="E28" s="8">
        <v>0.30027886867247655</v>
      </c>
      <c r="F28" s="8">
        <v>0.13441321459773531</v>
      </c>
      <c r="G28" s="8">
        <v>0.37029154953166743</v>
      </c>
      <c r="H28" s="8">
        <v>0.19501636719812188</v>
      </c>
      <c r="I28" s="54">
        <v>0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598</v>
      </c>
      <c r="D29" s="53">
        <v>580058.09372823196</v>
      </c>
      <c r="E29" s="8">
        <v>0.20771224640970509</v>
      </c>
      <c r="F29" s="8">
        <v>0.13092994493808463</v>
      </c>
      <c r="G29" s="8">
        <v>0.42600645522129676</v>
      </c>
      <c r="H29" s="8">
        <v>0.23535135343091049</v>
      </c>
      <c r="I29" s="54">
        <v>0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765</v>
      </c>
      <c r="D30" s="53">
        <v>972499.73868474015</v>
      </c>
      <c r="E30" s="8">
        <v>0.23484769275225711</v>
      </c>
      <c r="F30" s="8">
        <v>0.13961322899849829</v>
      </c>
      <c r="G30" s="8">
        <v>0.44789429071492554</v>
      </c>
      <c r="H30" s="8">
        <v>0.17764478753431873</v>
      </c>
      <c r="I30" s="54">
        <v>0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863280.99075852346</v>
      </c>
      <c r="E31" s="8">
        <v>0.21806165919864159</v>
      </c>
      <c r="F31" s="8">
        <v>0.14822570364843415</v>
      </c>
      <c r="G31" s="8">
        <v>0.49241524272669063</v>
      </c>
      <c r="H31" s="8">
        <v>0.14129739442623299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1577</v>
      </c>
      <c r="D32" s="53">
        <v>2234986.3996115644</v>
      </c>
      <c r="E32" s="8">
        <v>0.22497342062345693</v>
      </c>
      <c r="F32" s="8">
        <v>0.15604606774582352</v>
      </c>
      <c r="G32" s="8">
        <v>0.47715557536032266</v>
      </c>
      <c r="H32" s="8">
        <v>0.14182493627039897</v>
      </c>
      <c r="I32" s="54">
        <v>0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294</v>
      </c>
      <c r="D33" s="53">
        <v>399392.81634313532</v>
      </c>
      <c r="E33" s="8">
        <v>0.25021356713377491</v>
      </c>
      <c r="F33" s="13">
        <v>5.0814917170232649E-2</v>
      </c>
      <c r="G33" s="13">
        <v>0.30612901850666763</v>
      </c>
      <c r="H33" s="14">
        <v>0.39284249718932457</v>
      </c>
      <c r="I33" s="54">
        <v>0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409</v>
      </c>
      <c r="D34" s="53">
        <v>549895.7468850431</v>
      </c>
      <c r="E34" s="8">
        <v>0.20281332454823026</v>
      </c>
      <c r="F34" s="8">
        <v>0.130441164976278</v>
      </c>
      <c r="G34" s="8">
        <v>0.44678252078526015</v>
      </c>
      <c r="H34" s="8">
        <v>0.21996298969023062</v>
      </c>
      <c r="I34" s="54">
        <v>0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364</v>
      </c>
      <c r="D35" s="53">
        <v>495410.80729074741</v>
      </c>
      <c r="E35" s="8">
        <v>0.21796691620513411</v>
      </c>
      <c r="F35" s="8">
        <v>0.15535704559116706</v>
      </c>
      <c r="G35" s="8">
        <v>0.453727762624001</v>
      </c>
      <c r="H35" s="8">
        <v>0.17294827557969808</v>
      </c>
      <c r="I35" s="54">
        <v>0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495</v>
      </c>
      <c r="D36" s="53">
        <v>686575.75464886543</v>
      </c>
      <c r="E36" s="8">
        <v>0.25107064515827349</v>
      </c>
      <c r="F36" s="8">
        <v>0.12872393460851858</v>
      </c>
      <c r="G36" s="8">
        <v>0.41055732950341661</v>
      </c>
      <c r="H36" s="8">
        <v>0.20964809072978913</v>
      </c>
      <c r="I36" s="54">
        <v>0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603</v>
      </c>
      <c r="D37" s="53">
        <v>902496.90713005012</v>
      </c>
      <c r="E37" s="8">
        <v>0.23363810645357325</v>
      </c>
      <c r="F37" s="8">
        <v>0.14624162942155991</v>
      </c>
      <c r="G37" s="8">
        <v>0.48350060303021697</v>
      </c>
      <c r="H37" s="8">
        <v>0.13661966109465001</v>
      </c>
      <c r="I37" s="54">
        <v>0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191943.67377802954</v>
      </c>
      <c r="E38" s="8">
        <v>0.20832039753111545</v>
      </c>
      <c r="F38" s="8">
        <v>0.12526478654904155</v>
      </c>
      <c r="G38" s="8">
        <v>0.46801808385737503</v>
      </c>
      <c r="H38" s="8">
        <v>0.19839673206246858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158</v>
      </c>
      <c r="D39" s="53">
        <v>219592.987837986</v>
      </c>
      <c r="E39" s="8">
        <v>0.19382193504705258</v>
      </c>
      <c r="F39" s="8">
        <v>0.11910400984800062</v>
      </c>
      <c r="G39" s="8">
        <v>0.46573310487351022</v>
      </c>
      <c r="H39" s="8">
        <v>0.2213409502314371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106</v>
      </c>
      <c r="D40" s="53">
        <v>142781.00955884019</v>
      </c>
      <c r="E40" s="8">
        <v>0.20295741303188886</v>
      </c>
      <c r="F40" s="8">
        <v>0.15079633625269734</v>
      </c>
      <c r="G40" s="8">
        <v>0.39204012177447872</v>
      </c>
      <c r="H40" s="8">
        <v>0.25420612894093547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166</v>
      </c>
      <c r="D41" s="53">
        <v>224592.86211163242</v>
      </c>
      <c r="E41" s="8">
        <v>0.22099773679828413</v>
      </c>
      <c r="F41" s="8">
        <v>0.15050169841422562</v>
      </c>
      <c r="G41" s="8">
        <v>0.45419237451213523</v>
      </c>
      <c r="H41" s="8">
        <v>0.17430819027535491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194</v>
      </c>
      <c r="D42" s="53">
        <v>266396.0208893019</v>
      </c>
      <c r="E42" s="8">
        <v>0.21902974187586122</v>
      </c>
      <c r="F42" s="8">
        <v>0.16202926767081538</v>
      </c>
      <c r="G42" s="8">
        <v>0.45186996627224696</v>
      </c>
      <c r="H42" s="8">
        <v>0.16707102418107594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203</v>
      </c>
      <c r="D43" s="53">
        <v>291508.93260373967</v>
      </c>
      <c r="E43" s="8">
        <v>0.24726927249473835</v>
      </c>
      <c r="F43" s="8">
        <v>0.13830741998451659</v>
      </c>
      <c r="G43" s="8">
        <v>0.39186293908377789</v>
      </c>
      <c r="H43" s="8">
        <v>0.22256036843696816</v>
      </c>
      <c r="I43" s="54">
        <v>0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178</v>
      </c>
      <c r="D44" s="53">
        <v>243821.63421665778</v>
      </c>
      <c r="E44" s="8">
        <v>0.25215997633572179</v>
      </c>
      <c r="F44" s="8">
        <v>0.10731630244576827</v>
      </c>
      <c r="G44" s="8">
        <v>0.44885212077302078</v>
      </c>
      <c r="H44" s="8">
        <v>0.19167160044548889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232</v>
      </c>
      <c r="D45" s="53">
        <v>303934.67921770934</v>
      </c>
      <c r="E45" s="8">
        <v>0.24840498608782244</v>
      </c>
      <c r="F45" s="8">
        <v>0.12962395045856978</v>
      </c>
      <c r="G45" s="8">
        <v>0.43043923397432171</v>
      </c>
      <c r="H45" s="8">
        <v>0.19153182947928593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246</v>
      </c>
      <c r="D46" s="53">
        <v>341701.93877327238</v>
      </c>
      <c r="E46" s="8">
        <v>0.21692368540818163</v>
      </c>
      <c r="F46" s="8">
        <v>0.12394299112434942</v>
      </c>
      <c r="G46" s="8">
        <v>0.47252319661040909</v>
      </c>
      <c r="H46" s="8">
        <v>0.18661012685705944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239</v>
      </c>
      <c r="D47" s="53">
        <v>408105.47696753516</v>
      </c>
      <c r="E47" s="8">
        <v>0.24516037872825425</v>
      </c>
      <c r="F47" s="8">
        <v>0.17674031858235323</v>
      </c>
      <c r="G47" s="8">
        <v>0.49565029378720493</v>
      </c>
      <c r="H47" s="13">
        <v>8.2449008902187482E-2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353</v>
      </c>
      <c r="D48" s="53">
        <v>507005.57214356895</v>
      </c>
      <c r="E48" s="8">
        <v>0.17943816584720873</v>
      </c>
      <c r="F48" s="8">
        <v>0.16325720649723902</v>
      </c>
      <c r="G48" s="8">
        <v>0.50747897682811804</v>
      </c>
      <c r="H48" s="8">
        <v>0.14982565082743471</v>
      </c>
      <c r="I48" s="54">
        <v>0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1518</v>
      </c>
      <c r="D49" s="53">
        <v>2127373.6438111318</v>
      </c>
      <c r="E49" s="8">
        <v>0.24056417554170703</v>
      </c>
      <c r="F49" s="8">
        <v>0.13457139485195463</v>
      </c>
      <c r="G49" s="8">
        <v>0.43782026068007796</v>
      </c>
      <c r="H49" s="8">
        <v>0.18704416892626199</v>
      </c>
      <c r="I49" s="54">
        <v>0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1871</v>
      </c>
      <c r="D51" s="53">
        <v>2634379.2159547047</v>
      </c>
      <c r="E51" s="8">
        <v>0.2288000273392311</v>
      </c>
      <c r="F51" s="8">
        <v>0.14009218937445042</v>
      </c>
      <c r="G51" s="8">
        <v>0.45122659072608085</v>
      </c>
      <c r="H51" s="8">
        <v>0.17988119256023652</v>
      </c>
      <c r="I51" s="54">
        <v>0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1871</v>
      </c>
      <c r="D53" s="53">
        <v>2634379.2159547047</v>
      </c>
      <c r="E53" s="8">
        <v>0.2288000273392311</v>
      </c>
      <c r="F53" s="8">
        <v>0.14009218937445042</v>
      </c>
      <c r="G53" s="8">
        <v>0.45122659072608085</v>
      </c>
      <c r="H53" s="8">
        <v>0.17988119256023652</v>
      </c>
      <c r="I53" s="54">
        <v>0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1747</v>
      </c>
      <c r="D54" s="53">
        <v>2450125.4343443322</v>
      </c>
      <c r="E54" s="8">
        <v>0.23194156019414844</v>
      </c>
      <c r="F54" s="8">
        <v>0.14055983015320156</v>
      </c>
      <c r="G54" s="8">
        <v>0.44809249411734486</v>
      </c>
      <c r="H54" s="8">
        <v>0.17940611553530708</v>
      </c>
      <c r="I54" s="54">
        <v>0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184253.78161036683</v>
      </c>
      <c r="E55" s="8">
        <v>0.187025310514494</v>
      </c>
      <c r="F55" s="8">
        <v>0.13387370877589796</v>
      </c>
      <c r="G55" s="8">
        <v>0.4929024236324544</v>
      </c>
      <c r="H55" s="8">
        <v>0.18619855707715394</v>
      </c>
      <c r="I55" s="54">
        <v>0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1871</v>
      </c>
      <c r="D57" s="53">
        <v>2634379.2159547047</v>
      </c>
      <c r="E57" s="8">
        <v>0.2288000273392311</v>
      </c>
      <c r="F57" s="8">
        <v>0.14009218937445042</v>
      </c>
      <c r="G57" s="8">
        <v>0.45122659072608085</v>
      </c>
      <c r="H57" s="8">
        <v>0.17988119256023652</v>
      </c>
      <c r="I57" s="54">
        <v>0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1871</v>
      </c>
      <c r="D61" s="53">
        <v>2634379.2159547047</v>
      </c>
      <c r="E61" s="8">
        <v>0.2288000273392311</v>
      </c>
      <c r="F61" s="8">
        <v>0.14009218937445042</v>
      </c>
      <c r="G61" s="8">
        <v>0.45122659072608085</v>
      </c>
      <c r="H61" s="8">
        <v>0.17988119256023652</v>
      </c>
      <c r="I61" s="54">
        <v>0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1379</v>
      </c>
      <c r="D62" s="53">
        <v>1908235.7973637423</v>
      </c>
      <c r="E62" s="8">
        <v>0.22327768078872315</v>
      </c>
      <c r="F62" s="8">
        <v>0.15771336314391945</v>
      </c>
      <c r="G62" s="8">
        <v>0.44989387651804086</v>
      </c>
      <c r="H62" s="8">
        <v>0.16911507954931845</v>
      </c>
      <c r="I62" s="54">
        <v>0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492</v>
      </c>
      <c r="D63" s="53">
        <v>726143.41859095998</v>
      </c>
      <c r="E63" s="8">
        <v>0.24331222851510401</v>
      </c>
      <c r="F63" s="8">
        <v>9.3785421706273298E-2</v>
      </c>
      <c r="G63" s="8">
        <v>0.45472883683109472</v>
      </c>
      <c r="H63" s="8">
        <v>0.20817351294752687</v>
      </c>
      <c r="I63" s="54">
        <v>0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178</v>
      </c>
      <c r="D64" s="53">
        <v>263403.71762334032</v>
      </c>
      <c r="E64" s="8">
        <v>0.20506299481865051</v>
      </c>
      <c r="F64" s="8">
        <v>9.6228675961883267E-2</v>
      </c>
      <c r="G64" s="14">
        <v>0.60613499685961136</v>
      </c>
      <c r="H64" s="8">
        <v>9.2573332359854904E-2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1693</v>
      </c>
      <c r="D65" s="53">
        <v>2370975.4983313615</v>
      </c>
      <c r="E65" s="8">
        <v>0.23143709491570663</v>
      </c>
      <c r="F65" s="8">
        <v>0.14496520999782805</v>
      </c>
      <c r="G65" s="8">
        <v>0.43401702863006159</v>
      </c>
      <c r="H65" s="8">
        <v>0.18958066645640492</v>
      </c>
      <c r="I65" s="54">
        <v>0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1165</v>
      </c>
      <c r="D66" s="53">
        <v>1568735.3562218845</v>
      </c>
      <c r="E66" s="8">
        <v>0.23759620419269109</v>
      </c>
      <c r="F66" s="8">
        <v>0.13083527913768023</v>
      </c>
      <c r="G66" s="8">
        <v>0.40066694846456047</v>
      </c>
      <c r="H66" s="14">
        <v>0.23090156820507121</v>
      </c>
      <c r="I66" s="54">
        <v>0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706</v>
      </c>
      <c r="D67" s="53">
        <v>1065643.859732816</v>
      </c>
      <c r="E67" s="8">
        <v>0.21585116688874051</v>
      </c>
      <c r="F67" s="8">
        <v>0.15371929588396954</v>
      </c>
      <c r="G67" s="14">
        <v>0.52565548898245351</v>
      </c>
      <c r="H67" s="13">
        <v>0.10477404824483556</v>
      </c>
      <c r="I67" s="54">
        <v>0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657</v>
      </c>
      <c r="D68" s="53">
        <v>909979.77264499711</v>
      </c>
      <c r="E68" s="8">
        <v>0.29074851258653522</v>
      </c>
      <c r="F68" s="14">
        <v>0.19802364990314139</v>
      </c>
      <c r="G68" s="8">
        <v>0.39371669560304556</v>
      </c>
      <c r="H68" s="13">
        <v>0.11751114190727772</v>
      </c>
      <c r="I68" s="54">
        <v>0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217</v>
      </c>
      <c r="D69" s="53">
        <v>299902.3018665624</v>
      </c>
      <c r="E69" s="8">
        <v>0.26713481094125785</v>
      </c>
      <c r="F69" s="8">
        <v>0.14816761922687272</v>
      </c>
      <c r="G69" s="8">
        <v>0.37474782207673873</v>
      </c>
      <c r="H69" s="8">
        <v>0.2099497477551312</v>
      </c>
      <c r="I69" s="54"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184</v>
      </c>
      <c r="D70" s="53">
        <v>253197.78105047278</v>
      </c>
      <c r="E70" s="8">
        <v>0.19087201947635679</v>
      </c>
      <c r="F70" s="8">
        <v>0.13623673091073954</v>
      </c>
      <c r="G70" s="14">
        <v>0.57940149151505338</v>
      </c>
      <c r="H70" s="8">
        <v>9.3489758097849485E-2</v>
      </c>
      <c r="I70" s="54">
        <v>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140</v>
      </c>
      <c r="D71" s="53">
        <v>206214.74596186972</v>
      </c>
      <c r="E71" s="8">
        <v>0.13783872313320339</v>
      </c>
      <c r="F71" s="13">
        <v>1.6753894807334902E-2</v>
      </c>
      <c r="G71" s="8">
        <v>0.58885636511631267</v>
      </c>
      <c r="H71" s="8">
        <v>0.25655101694314958</v>
      </c>
      <c r="I71" s="54">
        <v>0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166</v>
      </c>
      <c r="D72" s="53">
        <v>238870.48715107431</v>
      </c>
      <c r="E72" s="8">
        <v>0.15048910151304476</v>
      </c>
      <c r="F72" s="8">
        <v>0.15967224053456328</v>
      </c>
      <c r="G72" s="8">
        <v>0.56339120243885021</v>
      </c>
      <c r="H72" s="8">
        <v>0.12644745551354172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238</v>
      </c>
      <c r="D73" s="53">
        <v>346357.41702088888</v>
      </c>
      <c r="E73" s="8">
        <v>0.2005884874687543</v>
      </c>
      <c r="F73" s="8">
        <v>0.15309330665556825</v>
      </c>
      <c r="G73" s="8">
        <v>0.36708613644694937</v>
      </c>
      <c r="H73" s="14">
        <v>0.27923206942872775</v>
      </c>
      <c r="I73" s="54">
        <v>0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269</v>
      </c>
      <c r="D74" s="53">
        <v>379856.71025883954</v>
      </c>
      <c r="E74" s="8">
        <v>0.19976206824537182</v>
      </c>
      <c r="F74" s="13">
        <v>4.0296510088373906E-2</v>
      </c>
      <c r="G74" s="8">
        <v>0.49541158243166888</v>
      </c>
      <c r="H74" s="8">
        <v>0.26452983923458612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0" display="Vissza" xr:uid="{295B3E64-D90F-4898-82C0-FECC6091FAB4}"/>
  </hyperlinks>
  <pageMargins left="0.75" right="0.75" top="1" bottom="1" header="0.5" footer="0.5"/>
  <pageSetup orientation="portrait" horizontalDpi="300" verticalDpi="300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23E3-EEAC-4826-A591-7EC4DD240CF2}">
  <sheetPr codeName="Munka8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323</v>
      </c>
      <c r="D1" s="65"/>
      <c r="E1" s="65"/>
      <c r="F1" s="65"/>
      <c r="G1" s="65"/>
      <c r="H1" s="65"/>
      <c r="I1" s="65"/>
    </row>
    <row r="2" spans="1:44" ht="29.1" customHeight="1" x14ac:dyDescent="0.2">
      <c r="A2" s="67"/>
      <c r="B2" s="67"/>
      <c r="C2" s="66" t="s">
        <v>1</v>
      </c>
      <c r="D2" s="66"/>
      <c r="E2" s="4" t="s">
        <v>316</v>
      </c>
      <c r="F2" s="4" t="s">
        <v>317</v>
      </c>
      <c r="G2" s="4" t="s">
        <v>318</v>
      </c>
      <c r="H2" s="4" t="s">
        <v>319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1871</v>
      </c>
      <c r="D4" s="53">
        <v>2634379.2159547047</v>
      </c>
      <c r="E4" s="8">
        <v>0.45411948774377231</v>
      </c>
      <c r="F4" s="8">
        <v>5.6062499568272528E-2</v>
      </c>
      <c r="G4" s="8">
        <v>0.20036780722322833</v>
      </c>
      <c r="H4" s="8">
        <v>0.28884694544180345</v>
      </c>
      <c r="I4" s="8">
        <v>6.0326002292324576E-4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459</v>
      </c>
      <c r="D5" s="53">
        <v>687662.55550071225</v>
      </c>
      <c r="E5" s="8">
        <v>0.38699668788155989</v>
      </c>
      <c r="F5" s="8">
        <v>6.3449640457963599E-2</v>
      </c>
      <c r="G5" s="8">
        <v>0.17842242967464825</v>
      </c>
      <c r="H5" s="14">
        <v>0.37113124198582814</v>
      </c>
      <c r="I5" s="54">
        <v>0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555</v>
      </c>
      <c r="D6" s="53">
        <v>718123.05510674266</v>
      </c>
      <c r="E6" s="8">
        <v>0.47346226673504188</v>
      </c>
      <c r="F6" s="8">
        <v>4.9168051956902784E-2</v>
      </c>
      <c r="G6" s="8">
        <v>0.17162579360451688</v>
      </c>
      <c r="H6" s="8">
        <v>0.30574388770353744</v>
      </c>
      <c r="I6" s="54">
        <v>0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503</v>
      </c>
      <c r="D7" s="53">
        <v>716181.0844070476</v>
      </c>
      <c r="E7" s="8">
        <v>0.4484087668890907</v>
      </c>
      <c r="F7" s="8">
        <v>6.1985995844385272E-2</v>
      </c>
      <c r="G7" s="8">
        <v>0.23362838866857349</v>
      </c>
      <c r="H7" s="8">
        <v>0.25597684859795033</v>
      </c>
      <c r="I7" s="54"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354</v>
      </c>
      <c r="D8" s="53">
        <v>512412.52094020351</v>
      </c>
      <c r="E8" s="8">
        <v>0.52507257595068779</v>
      </c>
      <c r="F8" s="8">
        <v>4.7532078846730101E-2</v>
      </c>
      <c r="G8" s="8">
        <v>0.2236121997038856</v>
      </c>
      <c r="H8" s="13">
        <v>0.20068170749462566</v>
      </c>
      <c r="I8" s="8">
        <v>3.1014380040701862E-3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1241</v>
      </c>
      <c r="D9" s="53">
        <v>1681166.6981772191</v>
      </c>
      <c r="E9" s="8">
        <v>0.43083324802679934</v>
      </c>
      <c r="F9" s="8">
        <v>5.2092734190378923E-2</v>
      </c>
      <c r="G9" s="8">
        <v>0.18828372946647159</v>
      </c>
      <c r="H9" s="8">
        <v>0.32879028831635287</v>
      </c>
      <c r="I9" s="54">
        <v>0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630</v>
      </c>
      <c r="D10" s="53">
        <v>953212.51777748321</v>
      </c>
      <c r="E10" s="8">
        <v>0.49518908136307016</v>
      </c>
      <c r="F10" s="8">
        <v>6.3063915546791749E-2</v>
      </c>
      <c r="G10" s="8">
        <v>0.22168031490012258</v>
      </c>
      <c r="H10" s="13">
        <v>0.21839946746371608</v>
      </c>
      <c r="I10" s="8">
        <v>1.6672207262980383E-3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371</v>
      </c>
      <c r="D11" s="53">
        <v>549700.06661940599</v>
      </c>
      <c r="E11" s="8">
        <v>0.42372806275579428</v>
      </c>
      <c r="F11" s="8">
        <v>7.7174591829419922E-2</v>
      </c>
      <c r="G11" s="8">
        <v>0.19998631515953119</v>
      </c>
      <c r="H11" s="8">
        <v>0.29911103025525504</v>
      </c>
      <c r="I11" s="54">
        <v>0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631</v>
      </c>
      <c r="D12" s="53">
        <v>809279.78012386116</v>
      </c>
      <c r="E12" s="8">
        <v>0.47415824022047093</v>
      </c>
      <c r="F12" s="8">
        <v>4.5709816115404082E-2</v>
      </c>
      <c r="G12" s="8">
        <v>0.19738509245165609</v>
      </c>
      <c r="H12" s="8">
        <v>0.28274685121246784</v>
      </c>
      <c r="I12" s="54">
        <v>0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610</v>
      </c>
      <c r="D13" s="53">
        <v>931705.72653656767</v>
      </c>
      <c r="E13" s="8">
        <v>0.49683785961594024</v>
      </c>
      <c r="F13" s="8">
        <v>6.3299348184838761E-2</v>
      </c>
      <c r="G13" s="8">
        <v>0.22194080369744784</v>
      </c>
      <c r="H13" s="13">
        <v>0.21621628291153924</v>
      </c>
      <c r="I13" s="8">
        <v>1.705705590232823E-3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30</v>
      </c>
      <c r="D14" s="53">
        <v>47053.611893437352</v>
      </c>
      <c r="E14" s="8">
        <v>0.21803055750384306</v>
      </c>
      <c r="F14" s="54">
        <v>0</v>
      </c>
      <c r="G14" s="8">
        <v>0.15602268425920876</v>
      </c>
      <c r="H14" s="14">
        <v>0.62594675823694812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88</v>
      </c>
      <c r="D15" s="53">
        <v>137962.48888130582</v>
      </c>
      <c r="E15" s="13">
        <v>0.24064357857544871</v>
      </c>
      <c r="F15" s="8">
        <v>8.76371282347067E-3</v>
      </c>
      <c r="G15" s="8">
        <v>9.2502920801396105E-2</v>
      </c>
      <c r="H15" s="14">
        <v>0.65808978779968452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141</v>
      </c>
      <c r="D16" s="53">
        <v>158677.54190012824</v>
      </c>
      <c r="E16" s="8">
        <v>0.4619893101936754</v>
      </c>
      <c r="F16" s="8">
        <v>5.0981043266166953E-2</v>
      </c>
      <c r="G16" s="8">
        <v>0.19716495330208</v>
      </c>
      <c r="H16" s="8">
        <v>0.28986469323807801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223</v>
      </c>
      <c r="D17" s="53">
        <v>339070.17356216669</v>
      </c>
      <c r="E17" s="8">
        <v>0.55040232100697073</v>
      </c>
      <c r="F17" s="8">
        <v>7.8122640347290662E-2</v>
      </c>
      <c r="G17" s="8">
        <v>0.13856233362407427</v>
      </c>
      <c r="H17" s="8">
        <v>0.2329127050216645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440</v>
      </c>
      <c r="D18" s="53">
        <v>661583.65828985779</v>
      </c>
      <c r="E18" s="8">
        <v>0.46005194193508359</v>
      </c>
      <c r="F18" s="8">
        <v>7.1447430824163313E-2</v>
      </c>
      <c r="G18" s="8">
        <v>0.21573340449161896</v>
      </c>
      <c r="H18" s="8">
        <v>0.25276722274913216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781</v>
      </c>
      <c r="D19" s="53">
        <v>1054845.5116998469</v>
      </c>
      <c r="E19" s="8">
        <v>0.45180874786004177</v>
      </c>
      <c r="F19" s="8">
        <v>5.6659770547414279E-2</v>
      </c>
      <c r="G19" s="8">
        <v>0.21691516948657388</v>
      </c>
      <c r="H19" s="8">
        <v>0.27461631210597082</v>
      </c>
      <c r="I19" s="54">
        <v>0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412</v>
      </c>
      <c r="D20" s="53">
        <v>559690.89411696966</v>
      </c>
      <c r="E20" s="8">
        <v>0.39749130667936328</v>
      </c>
      <c r="F20" s="8">
        <v>2.3299907525402012E-2</v>
      </c>
      <c r="G20" s="8">
        <v>0.184899519327543</v>
      </c>
      <c r="H20" s="14">
        <v>0.39146981404330988</v>
      </c>
      <c r="I20" s="8">
        <v>2.8394524243827123E-3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19188.978285863595</v>
      </c>
      <c r="E21" s="8">
        <v>0.32697875056778686</v>
      </c>
      <c r="F21" s="8">
        <v>5.8592126532599847E-2</v>
      </c>
      <c r="G21" s="8">
        <v>0.3042458588248062</v>
      </c>
      <c r="H21" s="8">
        <v>0.31018326407480695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1537</v>
      </c>
      <c r="D22" s="53">
        <v>2144834.4107149271</v>
      </c>
      <c r="E22" s="8">
        <v>0.45651836481807012</v>
      </c>
      <c r="F22" s="8">
        <v>4.3276172801046703E-2</v>
      </c>
      <c r="G22" s="8">
        <v>0.20573547896364885</v>
      </c>
      <c r="H22" s="8">
        <v>0.29372903313302562</v>
      </c>
      <c r="I22" s="8">
        <v>7.409502842112795E-4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334</v>
      </c>
      <c r="D23" s="53">
        <v>489544.80523977301</v>
      </c>
      <c r="E23" s="8">
        <v>0.44360932801793157</v>
      </c>
      <c r="F23" s="14">
        <v>0.11208301769747492</v>
      </c>
      <c r="G23" s="8">
        <v>0.17685051742452218</v>
      </c>
      <c r="H23" s="8">
        <v>0.26745713686007178</v>
      </c>
      <c r="I23" s="54">
        <v>0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413</v>
      </c>
      <c r="D24" s="53">
        <v>579133.57141103444</v>
      </c>
      <c r="E24" s="8">
        <v>0.50007260771965134</v>
      </c>
      <c r="F24" s="14">
        <v>0.12791084127443128</v>
      </c>
      <c r="G24" s="8">
        <v>0.20973025898632025</v>
      </c>
      <c r="H24" s="13">
        <v>0.16228629201959729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371</v>
      </c>
      <c r="D25" s="53">
        <v>630756.25428294286</v>
      </c>
      <c r="E25" s="8">
        <v>0.52122349829708547</v>
      </c>
      <c r="F25" s="8">
        <v>2.3934493239167867E-2</v>
      </c>
      <c r="G25" s="8">
        <v>0.18152455594902087</v>
      </c>
      <c r="H25" s="8">
        <v>0.27331745251472483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643</v>
      </c>
      <c r="D26" s="53">
        <v>815040.56605162867</v>
      </c>
      <c r="E26" s="8">
        <v>0.41677200928577757</v>
      </c>
      <c r="F26" s="8">
        <v>4.7640211249443357E-2</v>
      </c>
      <c r="G26" s="8">
        <v>0.20830093378026704</v>
      </c>
      <c r="H26" s="8">
        <v>0.3272868456845105</v>
      </c>
      <c r="I26" s="54">
        <v>0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444</v>
      </c>
      <c r="D27" s="53">
        <v>609448.8242091001</v>
      </c>
      <c r="E27" s="8">
        <v>0.39094837751964634</v>
      </c>
      <c r="F27" s="8">
        <v>3.2302770139823148E-2</v>
      </c>
      <c r="G27" s="8">
        <v>0.20036381756240229</v>
      </c>
      <c r="H27" s="14">
        <v>0.37377740702814016</v>
      </c>
      <c r="I27" s="8">
        <v>2.6076277499882455E-3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220</v>
      </c>
      <c r="D28" s="53">
        <v>218540.3927832107</v>
      </c>
      <c r="E28" s="8">
        <v>0.40505678708103898</v>
      </c>
      <c r="F28" s="8">
        <v>6.4895152336077788E-2</v>
      </c>
      <c r="G28" s="8">
        <v>0.2106782819261227</v>
      </c>
      <c r="H28" s="8">
        <v>0.31936977865676153</v>
      </c>
      <c r="I28" s="54">
        <v>0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598</v>
      </c>
      <c r="D29" s="53">
        <v>580058.09372823196</v>
      </c>
      <c r="E29" s="8">
        <v>0.40205124346356408</v>
      </c>
      <c r="F29" s="8">
        <v>4.9920575964623189E-2</v>
      </c>
      <c r="G29" s="8">
        <v>0.17245856360140477</v>
      </c>
      <c r="H29" s="14">
        <v>0.37556961697040492</v>
      </c>
      <c r="I29" s="54">
        <v>0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765</v>
      </c>
      <c r="D30" s="53">
        <v>972499.73868474015</v>
      </c>
      <c r="E30" s="8">
        <v>0.45140193397901707</v>
      </c>
      <c r="F30" s="8">
        <v>6.0967202124335047E-2</v>
      </c>
      <c r="G30" s="8">
        <v>0.19580687299777491</v>
      </c>
      <c r="H30" s="8">
        <v>0.29018983553307837</v>
      </c>
      <c r="I30" s="8">
        <v>1.6341553657944386E-3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863280.99075852346</v>
      </c>
      <c r="E31" s="8">
        <v>0.50458695915490137</v>
      </c>
      <c r="F31" s="8">
        <v>5.2428177840445435E-2</v>
      </c>
      <c r="G31" s="8">
        <v>0.2216485199927633</v>
      </c>
      <c r="H31" s="8">
        <v>0.22133634301188901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1577</v>
      </c>
      <c r="D32" s="53">
        <v>2234986.3996115644</v>
      </c>
      <c r="E32" s="8">
        <v>0.4700249659932092</v>
      </c>
      <c r="F32" s="8">
        <v>6.3636718613089643E-2</v>
      </c>
      <c r="G32" s="8">
        <v>0.20919845373191992</v>
      </c>
      <c r="H32" s="8">
        <v>0.25642879887120901</v>
      </c>
      <c r="I32" s="8">
        <v>7.1106279057517286E-4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294</v>
      </c>
      <c r="D33" s="53">
        <v>399392.81634313532</v>
      </c>
      <c r="E33" s="8">
        <v>0.3651130607071274</v>
      </c>
      <c r="F33" s="13">
        <v>1.3677469442189592E-2</v>
      </c>
      <c r="G33" s="8">
        <v>0.15095185871566769</v>
      </c>
      <c r="H33" s="14">
        <v>0.47025761113501507</v>
      </c>
      <c r="I33" s="54">
        <v>0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409</v>
      </c>
      <c r="D34" s="53">
        <v>549895.7468850431</v>
      </c>
      <c r="E34" s="8">
        <v>0.47092300861506098</v>
      </c>
      <c r="F34" s="8">
        <v>4.6739396658144819E-2</v>
      </c>
      <c r="G34" s="8">
        <v>0.19750152755146044</v>
      </c>
      <c r="H34" s="8">
        <v>0.28194603633729182</v>
      </c>
      <c r="I34" s="8">
        <v>2.8900308380409908E-3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364</v>
      </c>
      <c r="D35" s="53">
        <v>495410.80729074741</v>
      </c>
      <c r="E35" s="8">
        <v>0.45022026557062339</v>
      </c>
      <c r="F35" s="8">
        <v>5.3787002844731008E-2</v>
      </c>
      <c r="G35" s="8">
        <v>0.21041789199611244</v>
      </c>
      <c r="H35" s="8">
        <v>0.2855748395885333</v>
      </c>
      <c r="I35" s="54">
        <v>0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495</v>
      </c>
      <c r="D36" s="53">
        <v>686575.75464886543</v>
      </c>
      <c r="E36" s="8">
        <v>0.4318229652130568</v>
      </c>
      <c r="F36" s="8">
        <v>4.6299151468268143E-2</v>
      </c>
      <c r="G36" s="8">
        <v>0.19569867741980387</v>
      </c>
      <c r="H36" s="8">
        <v>0.32617920589886895</v>
      </c>
      <c r="I36" s="54">
        <v>0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603</v>
      </c>
      <c r="D37" s="53">
        <v>902496.90713005012</v>
      </c>
      <c r="E37" s="8">
        <v>0.46298354463323044</v>
      </c>
      <c r="F37" s="8">
        <v>7.0419688267912964E-2</v>
      </c>
      <c r="G37" s="8">
        <v>0.20014946376976023</v>
      </c>
      <c r="H37" s="8">
        <v>0.2664473033290965</v>
      </c>
      <c r="I37" s="54">
        <v>0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191943.67377802954</v>
      </c>
      <c r="E38" s="8">
        <v>0.44403315521919401</v>
      </c>
      <c r="F38" s="8">
        <v>5.5375101652161376E-2</v>
      </c>
      <c r="G38" s="8">
        <v>0.20556727844456671</v>
      </c>
      <c r="H38" s="8">
        <v>0.29502446468407839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158</v>
      </c>
      <c r="D39" s="53">
        <v>219592.987837986</v>
      </c>
      <c r="E39" s="8">
        <v>0.48438400339963678</v>
      </c>
      <c r="F39" s="8">
        <v>3.5951952431782543E-2</v>
      </c>
      <c r="G39" s="8">
        <v>0.20501019718585231</v>
      </c>
      <c r="H39" s="8">
        <v>0.27465384698272888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106</v>
      </c>
      <c r="D40" s="53">
        <v>142781.00955884019</v>
      </c>
      <c r="E40" s="8">
        <v>0.47921001917420297</v>
      </c>
      <c r="F40" s="8">
        <v>5.0273480740985865E-2</v>
      </c>
      <c r="G40" s="8">
        <v>0.17751791448485255</v>
      </c>
      <c r="H40" s="8">
        <v>0.28186814415599049</v>
      </c>
      <c r="I40" s="8">
        <v>1.113044144396836E-2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166</v>
      </c>
      <c r="D41" s="53">
        <v>224592.86211163242</v>
      </c>
      <c r="E41" s="8">
        <v>0.4565316759207444</v>
      </c>
      <c r="F41" s="8">
        <v>5.100160471120678E-2</v>
      </c>
      <c r="G41" s="8">
        <v>0.23226510943780274</v>
      </c>
      <c r="H41" s="8">
        <v>0.26020160993024621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194</v>
      </c>
      <c r="D42" s="53">
        <v>266396.0208893019</v>
      </c>
      <c r="E42" s="8">
        <v>0.44839263231648069</v>
      </c>
      <c r="F42" s="8">
        <v>5.7028127056727947E-2</v>
      </c>
      <c r="G42" s="8">
        <v>0.19092302679123507</v>
      </c>
      <c r="H42" s="8">
        <v>0.30365621383555585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203</v>
      </c>
      <c r="D43" s="53">
        <v>291508.93260373967</v>
      </c>
      <c r="E43" s="8">
        <v>0.45156634566431458</v>
      </c>
      <c r="F43" s="8">
        <v>3.6376424964638707E-2</v>
      </c>
      <c r="G43" s="8">
        <v>0.19222290652566049</v>
      </c>
      <c r="H43" s="8">
        <v>0.31983432284538738</v>
      </c>
      <c r="I43" s="54">
        <v>0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178</v>
      </c>
      <c r="D44" s="53">
        <v>243821.63421665778</v>
      </c>
      <c r="E44" s="8">
        <v>0.38998173873769609</v>
      </c>
      <c r="F44" s="8">
        <v>4.7905571263106121E-2</v>
      </c>
      <c r="G44" s="8">
        <v>0.22218971839004131</v>
      </c>
      <c r="H44" s="8">
        <v>0.33992297160915608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232</v>
      </c>
      <c r="D45" s="53">
        <v>303934.67921770934</v>
      </c>
      <c r="E45" s="8">
        <v>0.47494771605013286</v>
      </c>
      <c r="F45" s="8">
        <v>5.6744825027095859E-2</v>
      </c>
      <c r="G45" s="8">
        <v>0.20527359415889493</v>
      </c>
      <c r="H45" s="8">
        <v>0.26303386476387647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246</v>
      </c>
      <c r="D46" s="53">
        <v>341701.93877327238</v>
      </c>
      <c r="E46" s="8">
        <v>0.45166163604898879</v>
      </c>
      <c r="F46" s="8">
        <v>5.1198706458849205E-2</v>
      </c>
      <c r="G46" s="8">
        <v>0.16338916837315481</v>
      </c>
      <c r="H46" s="8">
        <v>0.33375048911900679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239</v>
      </c>
      <c r="D47" s="53">
        <v>408105.47696753516</v>
      </c>
      <c r="E47" s="8">
        <v>0.46290005709996462</v>
      </c>
      <c r="F47" s="8">
        <v>9.3886367485450942E-2</v>
      </c>
      <c r="G47" s="8">
        <v>0.21211850829590237</v>
      </c>
      <c r="H47" s="8">
        <v>0.23109506711868213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353</v>
      </c>
      <c r="D48" s="53">
        <v>507005.57214356895</v>
      </c>
      <c r="E48" s="8">
        <v>0.48846029143865471</v>
      </c>
      <c r="F48" s="8">
        <v>4.4000324679470501E-2</v>
      </c>
      <c r="G48" s="8">
        <v>0.20587973392088588</v>
      </c>
      <c r="H48" s="8">
        <v>0.25852513674551048</v>
      </c>
      <c r="I48" s="8">
        <v>3.134513215478702E-3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1518</v>
      </c>
      <c r="D49" s="53">
        <v>2127373.6438111318</v>
      </c>
      <c r="E49" s="8">
        <v>0.44593522783445072</v>
      </c>
      <c r="F49" s="8">
        <v>5.8937213137552777E-2</v>
      </c>
      <c r="G49" s="8">
        <v>0.19905417924015714</v>
      </c>
      <c r="H49" s="8">
        <v>0.29607337978784137</v>
      </c>
      <c r="I49" s="54">
        <v>0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1871</v>
      </c>
      <c r="D51" s="53">
        <v>2634379.2159547047</v>
      </c>
      <c r="E51" s="8">
        <v>0.45411948774377231</v>
      </c>
      <c r="F51" s="8">
        <v>5.6062499568272528E-2</v>
      </c>
      <c r="G51" s="8">
        <v>0.20036780722322833</v>
      </c>
      <c r="H51" s="8">
        <v>0.28884694544180345</v>
      </c>
      <c r="I51" s="8">
        <v>6.0326002292324576E-4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1871</v>
      </c>
      <c r="D53" s="53">
        <v>2634379.2159547047</v>
      </c>
      <c r="E53" s="8">
        <v>0.45411948774377231</v>
      </c>
      <c r="F53" s="8">
        <v>5.6062499568272528E-2</v>
      </c>
      <c r="G53" s="8">
        <v>0.20036780722322833</v>
      </c>
      <c r="H53" s="8">
        <v>0.28884694544180345</v>
      </c>
      <c r="I53" s="8">
        <v>6.0326002292324576E-4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1747</v>
      </c>
      <c r="D54" s="53">
        <v>2450125.4343443322</v>
      </c>
      <c r="E54" s="8">
        <v>0.4578413159912324</v>
      </c>
      <c r="F54" s="8">
        <v>5.7831928973919873E-2</v>
      </c>
      <c r="G54" s="8">
        <v>0.19202077677243723</v>
      </c>
      <c r="H54" s="8">
        <v>0.29165735201498572</v>
      </c>
      <c r="I54" s="8">
        <v>6.4862624742746721E-4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184253.78161036683</v>
      </c>
      <c r="E55" s="8">
        <v>0.40462825900664273</v>
      </c>
      <c r="F55" s="8">
        <v>3.2533408587546941E-2</v>
      </c>
      <c r="G55" s="8">
        <v>0.31136293269630261</v>
      </c>
      <c r="H55" s="8">
        <v>0.25147539970950772</v>
      </c>
      <c r="I55" s="54">
        <v>0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1871</v>
      </c>
      <c r="D57" s="53">
        <v>2634379.2159547047</v>
      </c>
      <c r="E57" s="8">
        <v>0.45411948774377231</v>
      </c>
      <c r="F57" s="8">
        <v>5.6062499568272528E-2</v>
      </c>
      <c r="G57" s="8">
        <v>0.20036780722322833</v>
      </c>
      <c r="H57" s="8">
        <v>0.28884694544180345</v>
      </c>
      <c r="I57" s="8">
        <v>6.0326002292324576E-4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1871</v>
      </c>
      <c r="D61" s="53">
        <v>2634379.2159547047</v>
      </c>
      <c r="E61" s="8">
        <v>0.45411948774377231</v>
      </c>
      <c r="F61" s="8">
        <v>5.6062499568272528E-2</v>
      </c>
      <c r="G61" s="8">
        <v>0.20036780722322833</v>
      </c>
      <c r="H61" s="8">
        <v>0.28884694544180345</v>
      </c>
      <c r="I61" s="8">
        <v>6.0326002292324576E-4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1379</v>
      </c>
      <c r="D62" s="53">
        <v>1908235.7973637423</v>
      </c>
      <c r="E62" s="8">
        <v>0.44378858934470133</v>
      </c>
      <c r="F62" s="8">
        <v>6.3683524956369669E-2</v>
      </c>
      <c r="G62" s="8">
        <v>0.20379957910301288</v>
      </c>
      <c r="H62" s="8">
        <v>0.2878954872617453</v>
      </c>
      <c r="I62" s="8">
        <v>8.3281933417289611E-4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492</v>
      </c>
      <c r="D63" s="53">
        <v>726143.41859095998</v>
      </c>
      <c r="E63" s="8">
        <v>0.48126810555028077</v>
      </c>
      <c r="F63" s="8">
        <v>3.6035170137395045E-2</v>
      </c>
      <c r="G63" s="8">
        <v>0.19134943732310908</v>
      </c>
      <c r="H63" s="8">
        <v>0.29134728698921458</v>
      </c>
      <c r="I63" s="54">
        <v>0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178</v>
      </c>
      <c r="D64" s="53">
        <v>263403.71762334032</v>
      </c>
      <c r="E64" s="8">
        <v>0.47004616127656568</v>
      </c>
      <c r="F64" s="8">
        <v>5.8245028496366924E-2</v>
      </c>
      <c r="G64" s="8">
        <v>0.30074798425709182</v>
      </c>
      <c r="H64" s="13">
        <v>0.1709608259699758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1693</v>
      </c>
      <c r="D65" s="53">
        <v>2370975.4983313615</v>
      </c>
      <c r="E65" s="8">
        <v>0.45235011264020808</v>
      </c>
      <c r="F65" s="8">
        <v>5.5820031337839533E-2</v>
      </c>
      <c r="G65" s="8">
        <v>0.18921606321532264</v>
      </c>
      <c r="H65" s="8">
        <v>0.30194351356193933</v>
      </c>
      <c r="I65" s="8">
        <v>6.7027924469224213E-4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1165</v>
      </c>
      <c r="D66" s="53">
        <v>1568735.3562218845</v>
      </c>
      <c r="E66" s="8">
        <v>0.4040400897860007</v>
      </c>
      <c r="F66" s="8">
        <v>3.9083084332554321E-2</v>
      </c>
      <c r="G66" s="8">
        <v>0.19734233200677856</v>
      </c>
      <c r="H66" s="14">
        <v>0.35953449387466901</v>
      </c>
      <c r="I66" s="54">
        <v>0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706</v>
      </c>
      <c r="D67" s="53">
        <v>1065643.859732816</v>
      </c>
      <c r="E67" s="14">
        <v>0.52784141789627281</v>
      </c>
      <c r="F67" s="8">
        <v>8.1057913153184794E-2</v>
      </c>
      <c r="G67" s="8">
        <v>0.20482161221452144</v>
      </c>
      <c r="H67" s="13">
        <v>0.18478773705009469</v>
      </c>
      <c r="I67" s="8">
        <v>1.4913196859256657E-3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657</v>
      </c>
      <c r="D68" s="53">
        <v>909979.77264499711</v>
      </c>
      <c r="E68" s="8">
        <v>0.46553057915774687</v>
      </c>
      <c r="F68" s="14">
        <v>0.11734560556313217</v>
      </c>
      <c r="G68" s="8">
        <v>0.21533194895448138</v>
      </c>
      <c r="H68" s="13">
        <v>0.2017918663246393</v>
      </c>
      <c r="I68" s="54">
        <v>0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217</v>
      </c>
      <c r="D69" s="53">
        <v>299902.3018665624</v>
      </c>
      <c r="E69" s="8">
        <v>0.46499333350060179</v>
      </c>
      <c r="F69" s="8">
        <v>2.8502003255565751E-2</v>
      </c>
      <c r="G69" s="13">
        <v>0.10428445161597308</v>
      </c>
      <c r="H69" s="14">
        <v>0.40222021162785992</v>
      </c>
      <c r="I69" s="54"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184</v>
      </c>
      <c r="D70" s="53">
        <v>253197.78105047278</v>
      </c>
      <c r="E70" s="8">
        <v>0.40177863351709986</v>
      </c>
      <c r="F70" s="8">
        <v>3.7865753762489053E-2</v>
      </c>
      <c r="G70" s="8">
        <v>0.27350874753327531</v>
      </c>
      <c r="H70" s="8">
        <v>0.2868468651871352</v>
      </c>
      <c r="I70" s="54">
        <v>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140</v>
      </c>
      <c r="D71" s="53">
        <v>206214.74596186972</v>
      </c>
      <c r="E71" s="8">
        <v>0.55165138901312571</v>
      </c>
      <c r="F71" s="13">
        <v>4.5087765718981989E-3</v>
      </c>
      <c r="G71" s="13">
        <v>9.6919692200100688E-2</v>
      </c>
      <c r="H71" s="8">
        <v>0.33921353685650224</v>
      </c>
      <c r="I71" s="8">
        <v>7.7066053583734143E-3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166</v>
      </c>
      <c r="D72" s="53">
        <v>238870.48715107431</v>
      </c>
      <c r="E72" s="8">
        <v>0.4908264991400963</v>
      </c>
      <c r="F72" s="8">
        <v>4.6733462115671393E-2</v>
      </c>
      <c r="G72" s="8">
        <v>0.18601219267368557</v>
      </c>
      <c r="H72" s="8">
        <v>0.27642784607054682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238</v>
      </c>
      <c r="D73" s="53">
        <v>346357.41702088888</v>
      </c>
      <c r="E73" s="8">
        <v>0.4451679007277346</v>
      </c>
      <c r="F73" s="8">
        <v>1.75002034918199E-2</v>
      </c>
      <c r="G73" s="8">
        <v>0.24079701632555733</v>
      </c>
      <c r="H73" s="8">
        <v>0.29653487945488805</v>
      </c>
      <c r="I73" s="54">
        <v>0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269</v>
      </c>
      <c r="D74" s="53">
        <v>379856.71025883954</v>
      </c>
      <c r="E74" s="8">
        <v>0.38521809869829249</v>
      </c>
      <c r="F74" s="13">
        <v>1.2157396435532025E-2</v>
      </c>
      <c r="G74" s="8">
        <v>0.21994922358251853</v>
      </c>
      <c r="H74" s="8">
        <v>0.3826752812836578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1" display="Vissza" xr:uid="{1E87E023-5694-4F34-8CB1-A05E7EAB92DA}"/>
  </hyperlinks>
  <pageMargins left="0.75" right="0.75" top="1" bottom="1" header="0.5" footer="0.5"/>
  <pageSetup orientation="portrait" horizontalDpi="300" verticalDpi="300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8CF76-EDFF-4FBB-8FFB-0D1B55C325BA}">
  <sheetPr codeName="Munka8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324</v>
      </c>
      <c r="D1" s="65"/>
      <c r="E1" s="65"/>
      <c r="F1" s="65"/>
      <c r="G1" s="65"/>
      <c r="H1" s="65"/>
      <c r="I1" s="65"/>
    </row>
    <row r="2" spans="1:44" ht="29.1" customHeight="1" x14ac:dyDescent="0.2">
      <c r="A2" s="67"/>
      <c r="B2" s="67"/>
      <c r="C2" s="66" t="s">
        <v>1</v>
      </c>
      <c r="D2" s="66"/>
      <c r="E2" s="4" t="s">
        <v>316</v>
      </c>
      <c r="F2" s="4" t="s">
        <v>317</v>
      </c>
      <c r="G2" s="4" t="s">
        <v>318</v>
      </c>
      <c r="H2" s="4" t="s">
        <v>319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1871</v>
      </c>
      <c r="D4" s="53">
        <v>2634379.2159547047</v>
      </c>
      <c r="E4" s="8">
        <v>0.22240960264085732</v>
      </c>
      <c r="F4" s="8">
        <v>5.7965376262269185E-2</v>
      </c>
      <c r="G4" s="8">
        <v>0.19268676519043107</v>
      </c>
      <c r="H4" s="8">
        <v>0.52522258871531746</v>
      </c>
      <c r="I4" s="8">
        <v>1.7156671911239519E-3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459</v>
      </c>
      <c r="D5" s="53">
        <v>687662.55550071225</v>
      </c>
      <c r="E5" s="8">
        <v>0.18427448330153443</v>
      </c>
      <c r="F5" s="8">
        <v>5.1728845866509839E-2</v>
      </c>
      <c r="G5" s="8">
        <v>0.19654214634081515</v>
      </c>
      <c r="H5" s="8">
        <v>0.56573258076680255</v>
      </c>
      <c r="I5" s="8">
        <v>1.7219437243372266E-3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555</v>
      </c>
      <c r="D6" s="53">
        <v>718123.05510674266</v>
      </c>
      <c r="E6" s="8">
        <v>0.23823392708872876</v>
      </c>
      <c r="F6" s="8">
        <v>6.2565182043493345E-2</v>
      </c>
      <c r="G6" s="8">
        <v>0.14516694082204143</v>
      </c>
      <c r="H6" s="8">
        <v>0.5527785364080805</v>
      </c>
      <c r="I6" s="8">
        <v>1.2554136376550123E-3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503</v>
      </c>
      <c r="D7" s="53">
        <v>716181.0844070476</v>
      </c>
      <c r="E7" s="8">
        <v>0.24255086127449885</v>
      </c>
      <c r="F7" s="8">
        <v>5.4544551544068481E-2</v>
      </c>
      <c r="G7" s="8">
        <v>0.2331540484589873</v>
      </c>
      <c r="H7" s="8">
        <v>0.46975053872244499</v>
      </c>
      <c r="I7" s="54"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354</v>
      </c>
      <c r="D8" s="53">
        <v>512412.52094020351</v>
      </c>
      <c r="E8" s="8">
        <v>0.22325949005448545</v>
      </c>
      <c r="F8" s="8">
        <v>6.46696070621713E-2</v>
      </c>
      <c r="G8" s="8">
        <v>0.19754999019595371</v>
      </c>
      <c r="H8" s="8">
        <v>0.50977071593863488</v>
      </c>
      <c r="I8" s="8">
        <v>4.750196748753403E-3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1241</v>
      </c>
      <c r="D9" s="53">
        <v>1681166.6981772191</v>
      </c>
      <c r="E9" s="8">
        <v>0.20374698532555766</v>
      </c>
      <c r="F9" s="8">
        <v>5.2251491410604638E-2</v>
      </c>
      <c r="G9" s="8">
        <v>0.19299304020689503</v>
      </c>
      <c r="H9" s="8">
        <v>0.54905089874434054</v>
      </c>
      <c r="I9" s="8">
        <v>1.9575843126049125E-3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630</v>
      </c>
      <c r="D10" s="53">
        <v>953212.51777748321</v>
      </c>
      <c r="E10" s="8">
        <v>0.25532458240262274</v>
      </c>
      <c r="F10" s="8">
        <v>6.8042869738997022E-2</v>
      </c>
      <c r="G10" s="8">
        <v>0.19214659251271282</v>
      </c>
      <c r="H10" s="8">
        <v>0.48319695377293054</v>
      </c>
      <c r="I10" s="8">
        <v>1.2890015727359872E-3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371</v>
      </c>
      <c r="D11" s="53">
        <v>549700.06661940599</v>
      </c>
      <c r="E11" s="8">
        <v>0.20614456585354127</v>
      </c>
      <c r="F11" s="8">
        <v>5.8830555321238417E-2</v>
      </c>
      <c r="G11" s="8">
        <v>0.22502359037805872</v>
      </c>
      <c r="H11" s="8">
        <v>0.51000128844716164</v>
      </c>
      <c r="I11" s="54">
        <v>0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631</v>
      </c>
      <c r="D12" s="53">
        <v>809279.78012386116</v>
      </c>
      <c r="E12" s="8">
        <v>0.23363969951787361</v>
      </c>
      <c r="F12" s="8">
        <v>5.8205132836357733E-2</v>
      </c>
      <c r="G12" s="8">
        <v>0.1913253838704978</v>
      </c>
      <c r="H12" s="8">
        <v>0.51422634626816066</v>
      </c>
      <c r="I12" s="8">
        <v>2.6034375071089825E-3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610</v>
      </c>
      <c r="D13" s="53">
        <v>931705.72653656767</v>
      </c>
      <c r="E13" s="8">
        <v>0.25891049670001826</v>
      </c>
      <c r="F13" s="8">
        <v>6.8393232794835807E-2</v>
      </c>
      <c r="G13" s="8">
        <v>0.19427415381207122</v>
      </c>
      <c r="H13" s="8">
        <v>0.47710336078166143</v>
      </c>
      <c r="I13" s="8">
        <v>1.3187559114123165E-3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30</v>
      </c>
      <c r="D14" s="53">
        <v>47053.611893437352</v>
      </c>
      <c r="E14" s="54">
        <v>0</v>
      </c>
      <c r="F14" s="54">
        <v>0</v>
      </c>
      <c r="G14" s="8">
        <v>4.3683708832748379E-2</v>
      </c>
      <c r="H14" s="14">
        <v>0.9563162911672517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88</v>
      </c>
      <c r="D15" s="53">
        <v>137962.48888130582</v>
      </c>
      <c r="E15" s="8">
        <v>9.7134957671832917E-2</v>
      </c>
      <c r="F15" s="8">
        <v>2.3432674986796707E-2</v>
      </c>
      <c r="G15" s="8">
        <v>8.3060200547859619E-2</v>
      </c>
      <c r="H15" s="14">
        <v>0.78778928146353588</v>
      </c>
      <c r="I15" s="8">
        <v>8.5828853299746554E-3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141</v>
      </c>
      <c r="D16" s="53">
        <v>158677.54190012824</v>
      </c>
      <c r="E16" s="8">
        <v>0.18203140210873744</v>
      </c>
      <c r="F16" s="8">
        <v>3.9729556545769117E-2</v>
      </c>
      <c r="G16" s="8">
        <v>0.21778603247825859</v>
      </c>
      <c r="H16" s="8">
        <v>0.56045300886723537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223</v>
      </c>
      <c r="D17" s="53">
        <v>339070.17356216669</v>
      </c>
      <c r="E17" s="8">
        <v>0.29830517018555208</v>
      </c>
      <c r="F17" s="8">
        <v>6.0549211255840445E-2</v>
      </c>
      <c r="G17" s="8">
        <v>0.14831339746416061</v>
      </c>
      <c r="H17" s="8">
        <v>0.49283222109444702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440</v>
      </c>
      <c r="D18" s="53">
        <v>661583.65828985779</v>
      </c>
      <c r="E18" s="8">
        <v>0.27626599315807288</v>
      </c>
      <c r="F18" s="8">
        <v>7.2424078692773577E-2</v>
      </c>
      <c r="G18" s="8">
        <v>0.18700405201941586</v>
      </c>
      <c r="H18" s="8">
        <v>0.46430587612973606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781</v>
      </c>
      <c r="D19" s="53">
        <v>1054845.5116998469</v>
      </c>
      <c r="E19" s="8">
        <v>0.19445926209746353</v>
      </c>
      <c r="F19" s="8">
        <v>5.8666235326667433E-2</v>
      </c>
      <c r="G19" s="8">
        <v>0.23480484149706415</v>
      </c>
      <c r="H19" s="8">
        <v>0.51005018629521415</v>
      </c>
      <c r="I19" s="8">
        <v>2.0194747835912902E-3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412</v>
      </c>
      <c r="D20" s="53">
        <v>559690.89411696966</v>
      </c>
      <c r="E20" s="8">
        <v>0.16502726874912188</v>
      </c>
      <c r="F20" s="8">
        <v>3.997554575824553E-2</v>
      </c>
      <c r="G20" s="8">
        <v>0.14692930992062228</v>
      </c>
      <c r="H20" s="14">
        <v>0.64379858317607097</v>
      </c>
      <c r="I20" s="8">
        <v>4.2692923959392797E-3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19188.978285863595</v>
      </c>
      <c r="E21" s="8">
        <v>0.23466819770073524</v>
      </c>
      <c r="F21" s="54">
        <v>0</v>
      </c>
      <c r="G21" s="8">
        <v>0.19202195460799631</v>
      </c>
      <c r="H21" s="8">
        <v>0.57330984769126825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1537</v>
      </c>
      <c r="D22" s="53">
        <v>2144834.4107149271</v>
      </c>
      <c r="E22" s="8">
        <v>0.22166557047128341</v>
      </c>
      <c r="F22" s="8">
        <v>5.2318040068397922E-2</v>
      </c>
      <c r="G22" s="8">
        <v>0.19367990787770617</v>
      </c>
      <c r="H22" s="8">
        <v>0.53022922427304631</v>
      </c>
      <c r="I22" s="8">
        <v>2.1072573095681506E-3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334</v>
      </c>
      <c r="D23" s="53">
        <v>489544.80523977301</v>
      </c>
      <c r="E23" s="8">
        <v>0.22566941825507902</v>
      </c>
      <c r="F23" s="8">
        <v>8.2707955221019702E-2</v>
      </c>
      <c r="G23" s="8">
        <v>0.18833552586030813</v>
      </c>
      <c r="H23" s="8">
        <v>0.5032871006635935</v>
      </c>
      <c r="I23" s="54">
        <v>0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413</v>
      </c>
      <c r="D24" s="53">
        <v>579133.57141103444</v>
      </c>
      <c r="E24" s="14">
        <v>0.31296253178980132</v>
      </c>
      <c r="F24" s="8">
        <v>0.10432047481775551</v>
      </c>
      <c r="G24" s="8">
        <v>0.2230671479461033</v>
      </c>
      <c r="H24" s="13">
        <v>0.35964984544634038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371</v>
      </c>
      <c r="D25" s="53">
        <v>630756.25428294286</v>
      </c>
      <c r="E25" s="8">
        <v>0.28888094423110711</v>
      </c>
      <c r="F25" s="8">
        <v>4.6826112789959524E-2</v>
      </c>
      <c r="G25" s="8">
        <v>0.17790819373801997</v>
      </c>
      <c r="H25" s="8">
        <v>0.48443678213599034</v>
      </c>
      <c r="I25" s="8">
        <v>1.9479671049217094E-3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643</v>
      </c>
      <c r="D26" s="53">
        <v>815040.56605162867</v>
      </c>
      <c r="E26" s="13">
        <v>0.14660730682265694</v>
      </c>
      <c r="F26" s="8">
        <v>4.73372600688804E-2</v>
      </c>
      <c r="G26" s="8">
        <v>0.19692041060175447</v>
      </c>
      <c r="H26" s="14">
        <v>0.60802889170236796</v>
      </c>
      <c r="I26" s="8">
        <v>1.1061308043388586E-3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444</v>
      </c>
      <c r="D27" s="53">
        <v>609448.8242091001</v>
      </c>
      <c r="E27" s="8">
        <v>0.16893914160748402</v>
      </c>
      <c r="F27" s="8">
        <v>3.9658198703199261E-2</v>
      </c>
      <c r="G27" s="8">
        <v>0.1734509975919426</v>
      </c>
      <c r="H27" s="14">
        <v>0.6140309324422939</v>
      </c>
      <c r="I27" s="8">
        <v>3.9207296550796368E-3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220</v>
      </c>
      <c r="D28" s="53">
        <v>218540.3927832107</v>
      </c>
      <c r="E28" s="8">
        <v>0.14065787654032583</v>
      </c>
      <c r="F28" s="8">
        <v>0.10502707125491337</v>
      </c>
      <c r="G28" s="8">
        <v>0.15395140627159593</v>
      </c>
      <c r="H28" s="8">
        <v>0.58932308438870828</v>
      </c>
      <c r="I28" s="8">
        <v>1.1040561544457516E-2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598</v>
      </c>
      <c r="D29" s="53">
        <v>580058.09372823196</v>
      </c>
      <c r="E29" s="13">
        <v>0.15496085453305283</v>
      </c>
      <c r="F29" s="8">
        <v>4.9537564258024497E-2</v>
      </c>
      <c r="G29" s="8">
        <v>0.14158123177769738</v>
      </c>
      <c r="H29" s="14">
        <v>0.65028811094321592</v>
      </c>
      <c r="I29" s="8">
        <v>3.6322384880065079E-3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765</v>
      </c>
      <c r="D30" s="53">
        <v>972499.73868474015</v>
      </c>
      <c r="E30" s="8">
        <v>0.20932049629341309</v>
      </c>
      <c r="F30" s="8">
        <v>5.5653431945612036E-2</v>
      </c>
      <c r="G30" s="8">
        <v>0.18563021659728357</v>
      </c>
      <c r="H30" s="8">
        <v>0.54939585516369072</v>
      </c>
      <c r="I30" s="54">
        <v>0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863280.99075852346</v>
      </c>
      <c r="E31" s="8">
        <v>0.30317055977224372</v>
      </c>
      <c r="F31" s="8">
        <v>5.431894418146381E-2</v>
      </c>
      <c r="G31" s="8">
        <v>0.24478093961029473</v>
      </c>
      <c r="H31" s="13">
        <v>0.397729556435997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1577</v>
      </c>
      <c r="D32" s="53">
        <v>2234986.3996115644</v>
      </c>
      <c r="E32" s="8">
        <v>0.24059809061346762</v>
      </c>
      <c r="F32" s="8">
        <v>6.4411292931561615E-2</v>
      </c>
      <c r="G32" s="8">
        <v>0.20635345106167516</v>
      </c>
      <c r="H32" s="8">
        <v>0.48714471704172591</v>
      </c>
      <c r="I32" s="8">
        <v>1.4924483515720258E-3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294</v>
      </c>
      <c r="D33" s="53">
        <v>399392.81634313532</v>
      </c>
      <c r="E33" s="13">
        <v>0.12062754351299225</v>
      </c>
      <c r="F33" s="8">
        <v>2.18942815921024E-2</v>
      </c>
      <c r="G33" s="13">
        <v>0.116208531731793</v>
      </c>
      <c r="H33" s="14">
        <v>0.73830485217676467</v>
      </c>
      <c r="I33" s="8">
        <v>2.9647909863477029E-3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409</v>
      </c>
      <c r="D34" s="53">
        <v>549895.7468850431</v>
      </c>
      <c r="E34" s="8">
        <v>0.17325340659717173</v>
      </c>
      <c r="F34" s="8">
        <v>6.2738326645813983E-2</v>
      </c>
      <c r="G34" s="8">
        <v>0.1755679230428723</v>
      </c>
      <c r="H34" s="8">
        <v>0.5862869969595722</v>
      </c>
      <c r="I34" s="8">
        <v>2.1533467545689043E-3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364</v>
      </c>
      <c r="D35" s="53">
        <v>495410.80729074741</v>
      </c>
      <c r="E35" s="8">
        <v>0.22218054042320165</v>
      </c>
      <c r="F35" s="8">
        <v>4.6006156977078078E-2</v>
      </c>
      <c r="G35" s="8">
        <v>0.1856793740911061</v>
      </c>
      <c r="H35" s="8">
        <v>0.5461339285086142</v>
      </c>
      <c r="I35" s="54">
        <v>0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495</v>
      </c>
      <c r="D36" s="53">
        <v>686575.75464886543</v>
      </c>
      <c r="E36" s="8">
        <v>0.2331778177584046</v>
      </c>
      <c r="F36" s="8">
        <v>4.2127754696229924E-2</v>
      </c>
      <c r="G36" s="8">
        <v>0.18433413088517475</v>
      </c>
      <c r="H36" s="8">
        <v>0.53860467414036839</v>
      </c>
      <c r="I36" s="8">
        <v>1.7556225198198906E-3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603</v>
      </c>
      <c r="D37" s="53">
        <v>902496.90713005012</v>
      </c>
      <c r="E37" s="8">
        <v>0.24429451710321839</v>
      </c>
      <c r="F37" s="8">
        <v>7.3670503040219534E-2</v>
      </c>
      <c r="G37" s="8">
        <v>0.21331822866071135</v>
      </c>
      <c r="H37" s="8">
        <v>0.4663563731218292</v>
      </c>
      <c r="I37" s="8">
        <v>2.3603780740218371E-3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191943.67377802954</v>
      </c>
      <c r="E38" s="8">
        <v>0.15990873936772979</v>
      </c>
      <c r="F38" s="8">
        <v>4.4642241800176972E-2</v>
      </c>
      <c r="G38" s="8">
        <v>0.17956288058817185</v>
      </c>
      <c r="H38" s="8">
        <v>0.61588613824392213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158</v>
      </c>
      <c r="D39" s="53">
        <v>219592.987837986</v>
      </c>
      <c r="E39" s="8">
        <v>0.21421538445716948</v>
      </c>
      <c r="F39" s="8">
        <v>5.7677513442243165E-2</v>
      </c>
      <c r="G39" s="8">
        <v>0.18398634115407198</v>
      </c>
      <c r="H39" s="8">
        <v>0.54412076094651596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106</v>
      </c>
      <c r="D40" s="53">
        <v>142781.00955884019</v>
      </c>
      <c r="E40" s="8">
        <v>0.12282896904881691</v>
      </c>
      <c r="F40" s="8">
        <v>9.2905671598366449E-2</v>
      </c>
      <c r="G40" s="8">
        <v>0.1686001223268204</v>
      </c>
      <c r="H40" s="8">
        <v>0.60737200373422506</v>
      </c>
      <c r="I40" s="8">
        <v>8.2932332917717306E-3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166</v>
      </c>
      <c r="D41" s="53">
        <v>224592.86211163242</v>
      </c>
      <c r="E41" s="8">
        <v>0.22464411275197371</v>
      </c>
      <c r="F41" s="8">
        <v>3.2212119289508415E-2</v>
      </c>
      <c r="G41" s="8">
        <v>0.20955319353886268</v>
      </c>
      <c r="H41" s="8">
        <v>0.53359057441965563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194</v>
      </c>
      <c r="D42" s="53">
        <v>266396.0208893019</v>
      </c>
      <c r="E42" s="8">
        <v>0.2237915433452822</v>
      </c>
      <c r="F42" s="8">
        <v>5.8399278076723876E-2</v>
      </c>
      <c r="G42" s="8">
        <v>0.15963641692436809</v>
      </c>
      <c r="H42" s="8">
        <v>0.55817276165362573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203</v>
      </c>
      <c r="D43" s="53">
        <v>291508.93260373967</v>
      </c>
      <c r="E43" s="8">
        <v>0.24432097492015367</v>
      </c>
      <c r="F43" s="8">
        <v>3.1542771285289074E-2</v>
      </c>
      <c r="G43" s="8">
        <v>0.16396409860989411</v>
      </c>
      <c r="H43" s="8">
        <v>0.55603722921290211</v>
      </c>
      <c r="I43" s="8">
        <v>4.1349259717622135E-3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178</v>
      </c>
      <c r="D44" s="53">
        <v>243821.63421665778</v>
      </c>
      <c r="E44" s="8">
        <v>0.23919612789825956</v>
      </c>
      <c r="F44" s="8">
        <v>4.2789162685922359E-2</v>
      </c>
      <c r="G44" s="8">
        <v>0.20242061974584313</v>
      </c>
      <c r="H44" s="8">
        <v>0.51559408966997455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232</v>
      </c>
      <c r="D45" s="53">
        <v>303934.67921770934</v>
      </c>
      <c r="E45" s="8">
        <v>0.24631260433248631</v>
      </c>
      <c r="F45" s="8">
        <v>6.8552626466629449E-2</v>
      </c>
      <c r="G45" s="8">
        <v>0.2120081279151409</v>
      </c>
      <c r="H45" s="8">
        <v>0.46611778689326266</v>
      </c>
      <c r="I45" s="8">
        <v>7.008854392480824E-3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246</v>
      </c>
      <c r="D46" s="53">
        <v>341701.93877327238</v>
      </c>
      <c r="E46" s="8">
        <v>0.22812539506292481</v>
      </c>
      <c r="F46" s="8">
        <v>4.6395508627435272E-2</v>
      </c>
      <c r="G46" s="8">
        <v>0.14901578838294607</v>
      </c>
      <c r="H46" s="8">
        <v>0.57646330792669331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239</v>
      </c>
      <c r="D47" s="53">
        <v>408105.47696753516</v>
      </c>
      <c r="E47" s="8">
        <v>0.24065472843807614</v>
      </c>
      <c r="F47" s="8">
        <v>9.5794884838641015E-2</v>
      </c>
      <c r="G47" s="8">
        <v>0.26113654633667571</v>
      </c>
      <c r="H47" s="13">
        <v>0.40241384038660688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353</v>
      </c>
      <c r="D48" s="53">
        <v>507005.57214356895</v>
      </c>
      <c r="E48" s="8">
        <v>0.23999074524022931</v>
      </c>
      <c r="F48" s="8">
        <v>7.1758969515371709E-2</v>
      </c>
      <c r="G48" s="8">
        <v>0.18711293394983436</v>
      </c>
      <c r="H48" s="8">
        <v>0.49693575267612006</v>
      </c>
      <c r="I48" s="8">
        <v>4.2015986184449133E-3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1518</v>
      </c>
      <c r="D49" s="53">
        <v>2127373.6438111318</v>
      </c>
      <c r="E49" s="8">
        <v>0.21821958304159073</v>
      </c>
      <c r="F49" s="8">
        <v>5.4678023022959453E-2</v>
      </c>
      <c r="G49" s="8">
        <v>0.19401514655183047</v>
      </c>
      <c r="H49" s="8">
        <v>0.53196403892173094</v>
      </c>
      <c r="I49" s="8">
        <v>1.1232084618898162E-3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1871</v>
      </c>
      <c r="D51" s="53">
        <v>2634379.2159547047</v>
      </c>
      <c r="E51" s="8">
        <v>0.22240960264085732</v>
      </c>
      <c r="F51" s="8">
        <v>5.7965376262269185E-2</v>
      </c>
      <c r="G51" s="8">
        <v>0.19268676519043107</v>
      </c>
      <c r="H51" s="8">
        <v>0.52522258871531746</v>
      </c>
      <c r="I51" s="8">
        <v>1.7156671911239519E-3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1871</v>
      </c>
      <c r="D53" s="53">
        <v>2634379.2159547047</v>
      </c>
      <c r="E53" s="8">
        <v>0.22240960264085732</v>
      </c>
      <c r="F53" s="8">
        <v>5.7965376262269185E-2</v>
      </c>
      <c r="G53" s="8">
        <v>0.19268676519043107</v>
      </c>
      <c r="H53" s="8">
        <v>0.52522258871531746</v>
      </c>
      <c r="I53" s="8">
        <v>1.7156671911239519E-3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1747</v>
      </c>
      <c r="D54" s="53">
        <v>2450125.4343443322</v>
      </c>
      <c r="E54" s="8">
        <v>0.22134740823532245</v>
      </c>
      <c r="F54" s="8">
        <v>5.7170738798782358E-2</v>
      </c>
      <c r="G54" s="8">
        <v>0.18674016386591463</v>
      </c>
      <c r="H54" s="8">
        <v>0.53338896238366373</v>
      </c>
      <c r="I54" s="8">
        <v>1.3527267163182539E-3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184253.78161036683</v>
      </c>
      <c r="E55" s="8">
        <v>0.23653419485532554</v>
      </c>
      <c r="F55" s="8">
        <v>6.8532114395706112E-2</v>
      </c>
      <c r="G55" s="8">
        <v>0.27176204400296955</v>
      </c>
      <c r="H55" s="8">
        <v>0.41662975736989472</v>
      </c>
      <c r="I55" s="8">
        <v>6.5418893761042098E-3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1871</v>
      </c>
      <c r="D57" s="53">
        <v>2634379.2159547047</v>
      </c>
      <c r="E57" s="8">
        <v>0.22240960264085732</v>
      </c>
      <c r="F57" s="8">
        <v>5.7965376262269185E-2</v>
      </c>
      <c r="G57" s="8">
        <v>0.19268676519043107</v>
      </c>
      <c r="H57" s="8">
        <v>0.52522258871531746</v>
      </c>
      <c r="I57" s="8">
        <v>1.7156671911239519E-3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1871</v>
      </c>
      <c r="D61" s="53">
        <v>2634379.2159547047</v>
      </c>
      <c r="E61" s="8">
        <v>0.22240960264085732</v>
      </c>
      <c r="F61" s="8">
        <v>5.7965376262269185E-2</v>
      </c>
      <c r="G61" s="8">
        <v>0.19268676519043107</v>
      </c>
      <c r="H61" s="8">
        <v>0.52522258871531746</v>
      </c>
      <c r="I61" s="8">
        <v>1.7156671911239519E-3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1379</v>
      </c>
      <c r="D62" s="53">
        <v>1908235.7973637423</v>
      </c>
      <c r="E62" s="8">
        <v>0.22522888737027841</v>
      </c>
      <c r="F62" s="8">
        <v>7.1690963891090392E-2</v>
      </c>
      <c r="G62" s="8">
        <v>0.17945148520996207</v>
      </c>
      <c r="H62" s="8">
        <v>0.52126013129799131</v>
      </c>
      <c r="I62" s="8">
        <v>2.3685322306794517E-3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492</v>
      </c>
      <c r="D63" s="53">
        <v>726143.41859095998</v>
      </c>
      <c r="E63" s="8">
        <v>0.21500079068180741</v>
      </c>
      <c r="F63" s="13">
        <v>2.1895838230797608E-2</v>
      </c>
      <c r="G63" s="8">
        <v>0.22746782138435895</v>
      </c>
      <c r="H63" s="8">
        <v>0.53563554970303551</v>
      </c>
      <c r="I63" s="54">
        <v>0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178</v>
      </c>
      <c r="D64" s="53">
        <v>263403.71762334032</v>
      </c>
      <c r="E64" s="8">
        <v>0.29177827997287514</v>
      </c>
      <c r="F64" s="8">
        <v>8.1504989376289902E-2</v>
      </c>
      <c r="G64" s="14">
        <v>0.30646650829147731</v>
      </c>
      <c r="H64" s="13">
        <v>0.32025022235935785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1693</v>
      </c>
      <c r="D65" s="53">
        <v>2370975.4983313615</v>
      </c>
      <c r="E65" s="8">
        <v>0.21470308373809918</v>
      </c>
      <c r="F65" s="8">
        <v>5.5350241010972107E-2</v>
      </c>
      <c r="G65" s="8">
        <v>0.18004639529030514</v>
      </c>
      <c r="H65" s="8">
        <v>0.5479940105820611</v>
      </c>
      <c r="I65" s="8">
        <v>1.9062693785630435E-3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1165</v>
      </c>
      <c r="D66" s="53">
        <v>1568735.3562218845</v>
      </c>
      <c r="E66" s="8">
        <v>0.18348520957589023</v>
      </c>
      <c r="F66" s="13">
        <v>2.6155193133597474E-2</v>
      </c>
      <c r="G66" s="8">
        <v>0.18880800001345627</v>
      </c>
      <c r="H66" s="14">
        <v>0.60022208195088922</v>
      </c>
      <c r="I66" s="8">
        <v>1.3295153261699284E-3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706</v>
      </c>
      <c r="D67" s="53">
        <v>1065643.859732816</v>
      </c>
      <c r="E67" s="8">
        <v>0.2797102393055324</v>
      </c>
      <c r="F67" s="14">
        <v>0.10479317760140711</v>
      </c>
      <c r="G67" s="8">
        <v>0.19839669915760935</v>
      </c>
      <c r="H67" s="13">
        <v>0.41481576221058009</v>
      </c>
      <c r="I67" s="8">
        <v>2.2841217248706059E-3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657</v>
      </c>
      <c r="D68" s="53">
        <v>909979.77264499711</v>
      </c>
      <c r="E68" s="8">
        <v>0.26979250985680014</v>
      </c>
      <c r="F68" s="8">
        <v>9.1847567961482607E-2</v>
      </c>
      <c r="G68" s="8">
        <v>0.2155201174273165</v>
      </c>
      <c r="H68" s="13">
        <v>0.42283980475440058</v>
      </c>
      <c r="I68" s="54">
        <v>0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217</v>
      </c>
      <c r="D69" s="53">
        <v>299902.3018665624</v>
      </c>
      <c r="E69" s="8">
        <v>0.16847893210844969</v>
      </c>
      <c r="F69" s="8">
        <v>5.1080954710709309E-2</v>
      </c>
      <c r="G69" s="13">
        <v>7.9841397499126984E-2</v>
      </c>
      <c r="H69" s="14">
        <v>0.69759259845192156</v>
      </c>
      <c r="I69" s="8">
        <v>3.0061172297924398E-3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184</v>
      </c>
      <c r="D70" s="53">
        <v>253197.78105047278</v>
      </c>
      <c r="E70" s="8">
        <v>0.26954434468044547</v>
      </c>
      <c r="F70" s="8">
        <v>4.0068565237831047E-2</v>
      </c>
      <c r="G70" s="8">
        <v>0.26631210131210264</v>
      </c>
      <c r="H70" s="8">
        <v>0.41939834343334004</v>
      </c>
      <c r="I70" s="8">
        <v>4.6766453362800517E-3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140</v>
      </c>
      <c r="D71" s="53">
        <v>206214.74596186972</v>
      </c>
      <c r="E71" s="13">
        <v>6.0995228576599683E-2</v>
      </c>
      <c r="F71" s="8">
        <v>3.9461686459525261E-2</v>
      </c>
      <c r="G71" s="8">
        <v>0.16902802842146675</v>
      </c>
      <c r="H71" s="14">
        <v>0.7245567414430899</v>
      </c>
      <c r="I71" s="8">
        <v>5.9583150993188332E-3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166</v>
      </c>
      <c r="D72" s="53">
        <v>238870.48715107431</v>
      </c>
      <c r="E72" s="8">
        <v>0.20535465032764502</v>
      </c>
      <c r="F72" s="8">
        <v>8.3409403486888814E-2</v>
      </c>
      <c r="G72" s="8">
        <v>0.27018078169582793</v>
      </c>
      <c r="H72" s="8">
        <v>0.44105516448963833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238</v>
      </c>
      <c r="D73" s="53">
        <v>346357.41702088888</v>
      </c>
      <c r="E73" s="8">
        <v>0.19436976738333478</v>
      </c>
      <c r="F73" s="8">
        <v>3.3117219331479465E-2</v>
      </c>
      <c r="G73" s="8">
        <v>0.17186710789731319</v>
      </c>
      <c r="H73" s="8">
        <v>0.5971657782209947</v>
      </c>
      <c r="I73" s="8">
        <v>3.4801271668774107E-3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269</v>
      </c>
      <c r="D74" s="53">
        <v>379856.71025883954</v>
      </c>
      <c r="E74" s="8">
        <v>0.24398033340666866</v>
      </c>
      <c r="F74" s="13">
        <v>1.0864003717619917E-2</v>
      </c>
      <c r="G74" s="8">
        <v>0.16110041981137363</v>
      </c>
      <c r="H74" s="8">
        <v>0.58405524306433831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2" display="Vissza" xr:uid="{9F5E8062-B023-40CC-AF19-080D4A18F82F}"/>
  </hyperlinks>
  <pageMargins left="0.75" right="0.75" top="1" bottom="1" header="0.5" footer="0.5"/>
  <pageSetup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D1BA6-C70A-4A20-9711-3D2785C5C4E6}">
  <sheetPr codeName="Munka8"/>
  <dimension ref="A1:AR74"/>
  <sheetViews>
    <sheetView workbookViewId="0">
      <selection activeCell="D8" sqref="D8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7109375" style="1" customWidth="1"/>
    <col min="5" max="5" width="10" style="1" customWidth="1"/>
    <col min="6" max="6" width="13.5703125" style="1" customWidth="1"/>
    <col min="7" max="10" width="10" style="1" customWidth="1"/>
    <col min="11" max="11" width="13.5703125" style="1" customWidth="1"/>
    <col min="12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89</v>
      </c>
      <c r="D1" s="65"/>
      <c r="E1" s="65"/>
      <c r="F1" s="65"/>
      <c r="G1" s="65"/>
      <c r="H1" s="65"/>
      <c r="I1" s="65"/>
      <c r="J1" s="65"/>
      <c r="K1" s="65"/>
    </row>
    <row r="2" spans="1:44" ht="45" customHeight="1" x14ac:dyDescent="0.2">
      <c r="A2" s="67"/>
      <c r="B2" s="67"/>
      <c r="C2" s="66" t="s">
        <v>1</v>
      </c>
      <c r="D2" s="66"/>
      <c r="E2" s="4" t="s">
        <v>75</v>
      </c>
      <c r="F2" s="4" t="s">
        <v>76</v>
      </c>
      <c r="G2" s="4" t="s">
        <v>77</v>
      </c>
      <c r="H2" s="4" t="s">
        <v>78</v>
      </c>
      <c r="I2" s="4" t="s">
        <v>79</v>
      </c>
      <c r="J2" s="4" t="s">
        <v>84</v>
      </c>
      <c r="K2" s="4" t="s">
        <v>114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167</v>
      </c>
      <c r="D4" s="53">
        <v>239292.3252751753</v>
      </c>
      <c r="E4" s="8">
        <v>0.42777239468753725</v>
      </c>
      <c r="F4" s="8">
        <v>0.27405307906765941</v>
      </c>
      <c r="G4" s="8">
        <v>0.30488851399806749</v>
      </c>
      <c r="H4" s="8">
        <v>1.0723635335019768E-2</v>
      </c>
      <c r="I4" s="54">
        <v>0</v>
      </c>
      <c r="J4" s="54">
        <v>0</v>
      </c>
      <c r="K4" s="54">
        <v>0</v>
      </c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40</v>
      </c>
      <c r="D5" s="53">
        <v>56503.143691426914</v>
      </c>
      <c r="E5" s="8">
        <v>0.37236287614302299</v>
      </c>
      <c r="F5" s="8">
        <v>0.24180989590385488</v>
      </c>
      <c r="G5" s="8">
        <v>0.38582722795312241</v>
      </c>
      <c r="H5" s="54">
        <v>0</v>
      </c>
      <c r="I5" s="54">
        <v>0</v>
      </c>
      <c r="J5" s="54">
        <v>0</v>
      </c>
      <c r="K5" s="54">
        <v>0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</v>
      </c>
      <c r="D6" s="53">
        <v>83729.333866311383</v>
      </c>
      <c r="E6" s="8">
        <v>0.34850081634474089</v>
      </c>
      <c r="F6" s="8">
        <v>0.35573056944074138</v>
      </c>
      <c r="G6" s="8">
        <v>0.33106821386509744</v>
      </c>
      <c r="H6" s="54">
        <v>0</v>
      </c>
      <c r="I6" s="54">
        <v>0</v>
      </c>
      <c r="J6" s="54">
        <v>0</v>
      </c>
      <c r="K6" s="54">
        <v>0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43</v>
      </c>
      <c r="D7" s="53">
        <v>63239.901307319029</v>
      </c>
      <c r="E7" s="8">
        <v>0.49986784503667858</v>
      </c>
      <c r="F7" s="8">
        <v>0.19970388843373274</v>
      </c>
      <c r="G7" s="8">
        <v>0.28328608403461952</v>
      </c>
      <c r="H7" s="8">
        <v>1.7142182494968756E-2</v>
      </c>
      <c r="I7" s="54">
        <v>0</v>
      </c>
      <c r="J7" s="54">
        <v>0</v>
      </c>
      <c r="K7" s="54">
        <v>0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29</v>
      </c>
      <c r="D8" s="53">
        <v>35819.946410117984</v>
      </c>
      <c r="E8" s="8">
        <v>0.5731902357122588</v>
      </c>
      <c r="F8" s="8">
        <v>0.26525560159909461</v>
      </c>
      <c r="G8" s="8">
        <v>0.15415782850836701</v>
      </c>
      <c r="H8" s="8">
        <v>4.1373978860208924E-2</v>
      </c>
      <c r="I8" s="54">
        <v>0</v>
      </c>
      <c r="J8" s="54">
        <v>0</v>
      </c>
      <c r="K8" s="54">
        <v>0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129</v>
      </c>
      <c r="D9" s="53">
        <v>184383.16926047413</v>
      </c>
      <c r="E9" s="8">
        <v>0.42776467175655997</v>
      </c>
      <c r="F9" s="8">
        <v>0.28075938944203183</v>
      </c>
      <c r="G9" s="8">
        <v>0.30018934658039037</v>
      </c>
      <c r="H9" s="8">
        <v>1.3917125109694057E-2</v>
      </c>
      <c r="I9" s="54">
        <v>0</v>
      </c>
      <c r="J9" s="54">
        <v>0</v>
      </c>
      <c r="K9" s="54">
        <v>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38</v>
      </c>
      <c r="D10" s="53">
        <v>54909.156014701279</v>
      </c>
      <c r="E10" s="8">
        <v>0.42779832803987666</v>
      </c>
      <c r="F10" s="8">
        <v>0.25153350581943557</v>
      </c>
      <c r="G10" s="8">
        <v>0.3206681661406876</v>
      </c>
      <c r="H10" s="54">
        <v>0</v>
      </c>
      <c r="I10" s="54">
        <v>0</v>
      </c>
      <c r="J10" s="54">
        <v>0</v>
      </c>
      <c r="K10" s="54">
        <v>0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27</v>
      </c>
      <c r="D11" s="53">
        <v>36892.462464717835</v>
      </c>
      <c r="E11" s="8">
        <v>0.43566676017476608</v>
      </c>
      <c r="F11" s="8">
        <v>0.33757452957247913</v>
      </c>
      <c r="G11" s="8">
        <v>0.22675871025275518</v>
      </c>
      <c r="H11" s="54">
        <v>0</v>
      </c>
      <c r="I11" s="54">
        <v>0</v>
      </c>
      <c r="J11" s="54">
        <v>0</v>
      </c>
      <c r="K11" s="54">
        <v>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</v>
      </c>
      <c r="D12" s="53">
        <v>93364.38359442068</v>
      </c>
      <c r="E12" s="8">
        <v>0.49537135806517085</v>
      </c>
      <c r="F12" s="8">
        <v>0.25701872965269362</v>
      </c>
      <c r="G12" s="8">
        <v>0.22012530267054004</v>
      </c>
      <c r="H12" s="8">
        <v>2.7484609611595611E-2</v>
      </c>
      <c r="I12" s="54">
        <v>0</v>
      </c>
      <c r="J12" s="54">
        <v>0</v>
      </c>
      <c r="K12" s="54">
        <v>0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34</v>
      </c>
      <c r="D13" s="53">
        <v>50336.583545946887</v>
      </c>
      <c r="E13" s="8">
        <v>0.44598093229967151</v>
      </c>
      <c r="F13" s="8">
        <v>0.22717736411178183</v>
      </c>
      <c r="G13" s="8">
        <v>0.32684170358854653</v>
      </c>
      <c r="H13" s="54">
        <v>0</v>
      </c>
      <c r="I13" s="54">
        <v>0</v>
      </c>
      <c r="J13" s="54">
        <v>0</v>
      </c>
      <c r="K13" s="54">
        <v>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5</v>
      </c>
      <c r="D14" s="53">
        <v>11882.394555071469</v>
      </c>
      <c r="E14" s="8">
        <v>0.28653279399770626</v>
      </c>
      <c r="F14" s="8">
        <v>0.71346720600229374</v>
      </c>
      <c r="G14" s="8">
        <v>0.24873874965118367</v>
      </c>
      <c r="H14" s="54">
        <v>0</v>
      </c>
      <c r="I14" s="54">
        <v>0</v>
      </c>
      <c r="J14" s="54">
        <v>0</v>
      </c>
      <c r="K14" s="54">
        <v>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13</v>
      </c>
      <c r="D15" s="53">
        <v>19610.681226709079</v>
      </c>
      <c r="E15" s="8">
        <v>0.25327286909466251</v>
      </c>
      <c r="F15" s="8">
        <v>6.1653321421610077E-2</v>
      </c>
      <c r="G15" s="8">
        <v>0.68507380948372754</v>
      </c>
      <c r="H15" s="54">
        <v>0</v>
      </c>
      <c r="I15" s="54">
        <v>0</v>
      </c>
      <c r="J15" s="54">
        <v>0</v>
      </c>
      <c r="K15" s="54">
        <v>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</v>
      </c>
      <c r="D16" s="53">
        <v>27205.819888309306</v>
      </c>
      <c r="E16" s="8">
        <v>0.33886441537735207</v>
      </c>
      <c r="F16" s="8">
        <v>0.29428823682201966</v>
      </c>
      <c r="G16" s="8">
        <v>0.41158326888566438</v>
      </c>
      <c r="H16" s="54">
        <v>0</v>
      </c>
      <c r="I16" s="54">
        <v>0</v>
      </c>
      <c r="J16" s="54">
        <v>0</v>
      </c>
      <c r="K16" s="54">
        <v>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16</v>
      </c>
      <c r="D17" s="53">
        <v>26617.786125986626</v>
      </c>
      <c r="E17" s="8">
        <v>0.14913548480602135</v>
      </c>
      <c r="F17" s="8">
        <v>0.53249163441267833</v>
      </c>
      <c r="G17" s="8">
        <v>0.31837288078130044</v>
      </c>
      <c r="H17" s="54">
        <v>0</v>
      </c>
      <c r="I17" s="54">
        <v>0</v>
      </c>
      <c r="J17" s="54">
        <v>0</v>
      </c>
      <c r="K17" s="54">
        <v>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50</v>
      </c>
      <c r="D18" s="53">
        <v>73458.277096940379</v>
      </c>
      <c r="E18" s="8">
        <v>0.41597326952955377</v>
      </c>
      <c r="F18" s="8">
        <v>0.27811183936382944</v>
      </c>
      <c r="G18" s="8">
        <v>0.32248317258115983</v>
      </c>
      <c r="H18" s="54">
        <v>0</v>
      </c>
      <c r="I18" s="54">
        <v>0</v>
      </c>
      <c r="J18" s="54">
        <v>0</v>
      </c>
      <c r="K18" s="54">
        <v>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52</v>
      </c>
      <c r="D19" s="53">
        <v>70826.847805420533</v>
      </c>
      <c r="E19" s="8">
        <v>0.5308500234556236</v>
      </c>
      <c r="F19" s="8">
        <v>0.18335687938571277</v>
      </c>
      <c r="G19" s="8">
        <v>0.32752320454125278</v>
      </c>
      <c r="H19" s="54">
        <v>0</v>
      </c>
      <c r="I19" s="54">
        <v>0</v>
      </c>
      <c r="J19" s="54">
        <v>0</v>
      </c>
      <c r="K19" s="54">
        <v>0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47</v>
      </c>
      <c r="D20" s="53">
        <v>65551.589316661441</v>
      </c>
      <c r="E20" s="8">
        <v>0.44398755801318879</v>
      </c>
      <c r="F20" s="8">
        <v>0.24842738342621903</v>
      </c>
      <c r="G20" s="8">
        <v>0.26843904148503567</v>
      </c>
      <c r="H20" s="8">
        <v>3.9146017075556774E-2</v>
      </c>
      <c r="I20" s="54">
        <v>0</v>
      </c>
      <c r="J20" s="54">
        <v>0</v>
      </c>
      <c r="K20" s="54">
        <v>0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</v>
      </c>
      <c r="D21" s="53">
        <v>2837.8249301663031</v>
      </c>
      <c r="E21" s="8">
        <v>0.39952816732669033</v>
      </c>
      <c r="F21" s="8">
        <v>0.60047183267330961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128</v>
      </c>
      <c r="D22" s="53">
        <v>186578.10482609129</v>
      </c>
      <c r="E22" s="8">
        <v>0.48048036192862759</v>
      </c>
      <c r="F22" s="8">
        <v>0.24604192070411243</v>
      </c>
      <c r="G22" s="8">
        <v>0.27205774210158806</v>
      </c>
      <c r="H22" s="8">
        <v>7.9431276618841043E-3</v>
      </c>
      <c r="I22" s="54">
        <v>0</v>
      </c>
      <c r="J22" s="54">
        <v>0</v>
      </c>
      <c r="K22" s="54">
        <v>0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39</v>
      </c>
      <c r="D23" s="53">
        <v>52714.220449084016</v>
      </c>
      <c r="E23" s="8">
        <v>0.24121642263105969</v>
      </c>
      <c r="F23" s="8">
        <v>0.37319651317197428</v>
      </c>
      <c r="G23" s="8">
        <v>0.42109061559870431</v>
      </c>
      <c r="H23" s="8">
        <v>2.0565037667984964E-2</v>
      </c>
      <c r="I23" s="54">
        <v>0</v>
      </c>
      <c r="J23" s="54">
        <v>0</v>
      </c>
      <c r="K23" s="54">
        <v>0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38</v>
      </c>
      <c r="D24" s="53">
        <v>55218.751215960932</v>
      </c>
      <c r="E24" s="8">
        <v>0.38775261462189792</v>
      </c>
      <c r="F24" s="8">
        <v>0.34625879338124471</v>
      </c>
      <c r="G24" s="8">
        <v>0.28802960858589788</v>
      </c>
      <c r="H24" s="54">
        <v>0</v>
      </c>
      <c r="I24" s="54">
        <v>0</v>
      </c>
      <c r="J24" s="54">
        <v>0</v>
      </c>
      <c r="K24" s="54">
        <v>0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36</v>
      </c>
      <c r="D25" s="53">
        <v>61729.842115952706</v>
      </c>
      <c r="E25" s="8">
        <v>0.3403131575741053</v>
      </c>
      <c r="F25" s="8">
        <v>0.26789171698501063</v>
      </c>
      <c r="G25" s="8">
        <v>0.39179512544088402</v>
      </c>
      <c r="H25" s="54">
        <v>0</v>
      </c>
      <c r="I25" s="54">
        <v>0</v>
      </c>
      <c r="J25" s="54">
        <v>0</v>
      </c>
      <c r="K25" s="54">
        <v>0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51</v>
      </c>
      <c r="D26" s="53">
        <v>61703.931658887079</v>
      </c>
      <c r="E26" s="8">
        <v>0.52855498089246589</v>
      </c>
      <c r="F26" s="8">
        <v>0.22100856132196398</v>
      </c>
      <c r="G26" s="8">
        <v>0.29833635468079195</v>
      </c>
      <c r="H26" s="54">
        <v>0</v>
      </c>
      <c r="I26" s="54">
        <v>0</v>
      </c>
      <c r="J26" s="54">
        <v>0</v>
      </c>
      <c r="K26" s="54">
        <v>0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42</v>
      </c>
      <c r="D27" s="53">
        <v>60639.800284374571</v>
      </c>
      <c r="E27" s="8">
        <v>0.4506947222618789</v>
      </c>
      <c r="F27" s="8">
        <v>0.26854985895401279</v>
      </c>
      <c r="G27" s="8">
        <v>0.23843859678459534</v>
      </c>
      <c r="H27" s="8">
        <v>4.2316821999513282E-2</v>
      </c>
      <c r="I27" s="54">
        <v>0</v>
      </c>
      <c r="J27" s="54">
        <v>0</v>
      </c>
      <c r="K27" s="54">
        <v>0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20</v>
      </c>
      <c r="D28" s="53">
        <v>20071.224595309191</v>
      </c>
      <c r="E28" s="8">
        <v>0.33613166849115578</v>
      </c>
      <c r="F28" s="8">
        <v>0.26657318540203756</v>
      </c>
      <c r="G28" s="8">
        <v>0.39729514610680672</v>
      </c>
      <c r="H28" s="54">
        <v>0</v>
      </c>
      <c r="I28" s="54">
        <v>0</v>
      </c>
      <c r="J28" s="54">
        <v>0</v>
      </c>
      <c r="K28" s="54">
        <v>0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56</v>
      </c>
      <c r="D29" s="53">
        <v>54436.365015061216</v>
      </c>
      <c r="E29" s="8">
        <v>0.43575054838544142</v>
      </c>
      <c r="F29" s="8">
        <v>0.2347038066405453</v>
      </c>
      <c r="G29" s="8">
        <v>0.3096312012216807</v>
      </c>
      <c r="H29" s="8">
        <v>1.9914443752332478E-2</v>
      </c>
      <c r="I29" s="54">
        <v>0</v>
      </c>
      <c r="J29" s="54">
        <v>0</v>
      </c>
      <c r="K29" s="54">
        <v>0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63</v>
      </c>
      <c r="D30" s="53">
        <v>81731.978813808819</v>
      </c>
      <c r="E30" s="8">
        <v>0.36862129453649572</v>
      </c>
      <c r="F30" s="8">
        <v>0.28318039479204421</v>
      </c>
      <c r="G30" s="8">
        <v>0.34495678516560507</v>
      </c>
      <c r="H30" s="8">
        <v>1.8132605218358522E-2</v>
      </c>
      <c r="I30" s="54">
        <v>0</v>
      </c>
      <c r="J30" s="54">
        <v>0</v>
      </c>
      <c r="K30" s="54">
        <v>0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</v>
      </c>
      <c r="D31" s="53">
        <v>83052.756850996084</v>
      </c>
      <c r="E31" s="8">
        <v>0.50290026053637649</v>
      </c>
      <c r="F31" s="8">
        <v>0.29266978085870021</v>
      </c>
      <c r="G31" s="8">
        <v>0.24001712122967681</v>
      </c>
      <c r="H31" s="54">
        <v>0</v>
      </c>
      <c r="I31" s="54">
        <v>0</v>
      </c>
      <c r="J31" s="54">
        <v>0</v>
      </c>
      <c r="K31" s="54">
        <v>0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126</v>
      </c>
      <c r="D32" s="53">
        <v>179788.26213689914</v>
      </c>
      <c r="E32" s="8">
        <v>0.47002605434328687</v>
      </c>
      <c r="F32" s="8">
        <v>0.24934272344079336</v>
      </c>
      <c r="G32" s="8">
        <v>0.26635841261077414</v>
      </c>
      <c r="H32" s="8">
        <v>1.4272809605145294E-2</v>
      </c>
      <c r="I32" s="54">
        <v>0</v>
      </c>
      <c r="J32" s="54">
        <v>0</v>
      </c>
      <c r="K32" s="54">
        <v>0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41</v>
      </c>
      <c r="D33" s="53">
        <v>59504.063138276222</v>
      </c>
      <c r="E33" s="8">
        <v>0.3001052802456568</v>
      </c>
      <c r="F33" s="8">
        <v>0.34871406288342194</v>
      </c>
      <c r="G33" s="8">
        <v>0.42130510142138916</v>
      </c>
      <c r="H33" s="54">
        <v>0</v>
      </c>
      <c r="I33" s="54">
        <v>0</v>
      </c>
      <c r="J33" s="54">
        <v>0</v>
      </c>
      <c r="K33" s="54">
        <v>0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33</v>
      </c>
      <c r="D34" s="53">
        <v>46327.772850930916</v>
      </c>
      <c r="E34" s="8">
        <v>0.21342470043885864</v>
      </c>
      <c r="F34" s="8">
        <v>0.4170142456234664</v>
      </c>
      <c r="G34" s="8">
        <v>0.4333588966270005</v>
      </c>
      <c r="H34" s="54">
        <v>0</v>
      </c>
      <c r="I34" s="54">
        <v>0</v>
      </c>
      <c r="J34" s="54">
        <v>0</v>
      </c>
      <c r="K34" s="54">
        <v>0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33</v>
      </c>
      <c r="D35" s="53">
        <v>41926.021585637434</v>
      </c>
      <c r="E35" s="8">
        <v>0.52941334707126775</v>
      </c>
      <c r="F35" s="8">
        <v>0.22164942417628292</v>
      </c>
      <c r="G35" s="8">
        <v>0.25210966146542596</v>
      </c>
      <c r="H35" s="8">
        <v>2.585673260124555E-2</v>
      </c>
      <c r="I35" s="54">
        <v>0</v>
      </c>
      <c r="J35" s="54">
        <v>0</v>
      </c>
      <c r="K35" s="54">
        <v>0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47</v>
      </c>
      <c r="D36" s="53">
        <v>69919.009803396562</v>
      </c>
      <c r="E36" s="8">
        <v>0.42696385894685973</v>
      </c>
      <c r="F36" s="8">
        <v>0.27884373940478674</v>
      </c>
      <c r="G36" s="8">
        <v>0.29419240164835331</v>
      </c>
      <c r="H36" s="54">
        <v>0</v>
      </c>
      <c r="I36" s="54">
        <v>0</v>
      </c>
      <c r="J36" s="54">
        <v>0</v>
      </c>
      <c r="K36" s="54">
        <v>0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54</v>
      </c>
      <c r="D37" s="53">
        <v>81119.521035210404</v>
      </c>
      <c r="E37" s="8">
        <v>0.4983519848029952</v>
      </c>
      <c r="F37" s="8">
        <v>0.21536247228302088</v>
      </c>
      <c r="G37" s="8">
        <v>0.26801603532033352</v>
      </c>
      <c r="H37" s="8">
        <v>1.826950759365013E-2</v>
      </c>
      <c r="I37" s="54">
        <v>0</v>
      </c>
      <c r="J37" s="54">
        <v>0</v>
      </c>
      <c r="K37" s="54">
        <v>0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</v>
      </c>
      <c r="D38" s="53">
        <v>18870.248487563764</v>
      </c>
      <c r="E38" s="8">
        <v>0.25695317451226751</v>
      </c>
      <c r="F38" s="8">
        <v>0.47129766363346531</v>
      </c>
      <c r="G38" s="8">
        <v>0.27174916185426712</v>
      </c>
      <c r="H38" s="54">
        <v>0</v>
      </c>
      <c r="I38" s="54">
        <v>0</v>
      </c>
      <c r="J38" s="54">
        <v>0</v>
      </c>
      <c r="K38" s="54">
        <v>0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11</v>
      </c>
      <c r="D39" s="53">
        <v>13156.503758716464</v>
      </c>
      <c r="E39" s="8">
        <v>0.28224539590017433</v>
      </c>
      <c r="F39" s="8">
        <v>0.14807417034028775</v>
      </c>
      <c r="G39" s="8">
        <v>0.56968043375953792</v>
      </c>
      <c r="H39" s="54">
        <v>0</v>
      </c>
      <c r="I39" s="54">
        <v>0</v>
      </c>
      <c r="J39" s="54">
        <v>0</v>
      </c>
      <c r="K39" s="54">
        <v>0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8</v>
      </c>
      <c r="D40" s="53">
        <v>14301.020604650676</v>
      </c>
      <c r="E40" s="8">
        <v>9.2675775708100872E-2</v>
      </c>
      <c r="F40" s="8">
        <v>0.59280376402414048</v>
      </c>
      <c r="G40" s="8">
        <v>0.52119186129555295</v>
      </c>
      <c r="H40" s="54">
        <v>0</v>
      </c>
      <c r="I40" s="54">
        <v>0</v>
      </c>
      <c r="J40" s="54">
        <v>0</v>
      </c>
      <c r="K40" s="54">
        <v>0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12</v>
      </c>
      <c r="D41" s="53">
        <v>15516.454119019118</v>
      </c>
      <c r="E41" s="8">
        <v>0.5633257699418357</v>
      </c>
      <c r="F41" s="8">
        <v>0.17923605740166088</v>
      </c>
      <c r="G41" s="8">
        <v>0.18757234372042661</v>
      </c>
      <c r="H41" s="8">
        <v>6.9865828936076943E-2</v>
      </c>
      <c r="I41" s="54">
        <v>0</v>
      </c>
      <c r="J41" s="54">
        <v>0</v>
      </c>
      <c r="K41" s="54">
        <v>0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21</v>
      </c>
      <c r="D42" s="53">
        <v>26409.567466618326</v>
      </c>
      <c r="E42" s="8">
        <v>0.50948872868434913</v>
      </c>
      <c r="F42" s="8">
        <v>0.24656861531500174</v>
      </c>
      <c r="G42" s="8">
        <v>0.29002737181871352</v>
      </c>
      <c r="H42" s="54">
        <v>0</v>
      </c>
      <c r="I42" s="54">
        <v>0</v>
      </c>
      <c r="J42" s="54">
        <v>0</v>
      </c>
      <c r="K42" s="54">
        <v>0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</v>
      </c>
      <c r="D43" s="53">
        <v>32967.380555494441</v>
      </c>
      <c r="E43" s="8">
        <v>0.37487437486640113</v>
      </c>
      <c r="F43" s="8">
        <v>0.26789299694720287</v>
      </c>
      <c r="G43" s="8">
        <v>0.35723262818639595</v>
      </c>
      <c r="H43" s="54">
        <v>0</v>
      </c>
      <c r="I43" s="54">
        <v>0</v>
      </c>
      <c r="J43" s="54">
        <v>0</v>
      </c>
      <c r="K43" s="54">
        <v>0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15</v>
      </c>
      <c r="D44" s="53">
        <v>21256.906927653421</v>
      </c>
      <c r="E44" s="8">
        <v>0.60956705015262014</v>
      </c>
      <c r="F44" s="8">
        <v>4.8893942045188925E-2</v>
      </c>
      <c r="G44" s="8">
        <v>0.3415390078021911</v>
      </c>
      <c r="H44" s="54">
        <v>0</v>
      </c>
      <c r="I44" s="54">
        <v>0</v>
      </c>
      <c r="J44" s="54">
        <v>0</v>
      </c>
      <c r="K44" s="54">
        <v>0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24</v>
      </c>
      <c r="D45" s="53">
        <v>33198.125645601591</v>
      </c>
      <c r="E45" s="8">
        <v>0.31332893266690454</v>
      </c>
      <c r="F45" s="8">
        <v>0.32104035556899613</v>
      </c>
      <c r="G45" s="8">
        <v>0.36563071176409939</v>
      </c>
      <c r="H45" s="54">
        <v>0</v>
      </c>
      <c r="I45" s="54">
        <v>0</v>
      </c>
      <c r="J45" s="54">
        <v>0</v>
      </c>
      <c r="K45" s="54">
        <v>0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23</v>
      </c>
      <c r="D46" s="53">
        <v>33263.235223955948</v>
      </c>
      <c r="E46" s="8">
        <v>0.64761155221780731</v>
      </c>
      <c r="F46" s="8">
        <v>0.14881184195641348</v>
      </c>
      <c r="G46" s="8">
        <v>0.20357660582577933</v>
      </c>
      <c r="H46" s="54">
        <v>0</v>
      </c>
      <c r="I46" s="54">
        <v>0</v>
      </c>
      <c r="J46" s="54">
        <v>0</v>
      </c>
      <c r="K46" s="54">
        <v>0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19</v>
      </c>
      <c r="D47" s="53">
        <v>30352.882485901537</v>
      </c>
      <c r="E47" s="8">
        <v>0.42892926763649819</v>
      </c>
      <c r="F47" s="8">
        <v>0.37846860298908358</v>
      </c>
      <c r="G47" s="8">
        <v>0.14377600202936563</v>
      </c>
      <c r="H47" s="8">
        <v>4.8826127345052359E-2</v>
      </c>
      <c r="I47" s="54">
        <v>0</v>
      </c>
      <c r="J47" s="54">
        <v>0</v>
      </c>
      <c r="K47" s="54">
        <v>0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27</v>
      </c>
      <c r="D48" s="53">
        <v>40607.852360772878</v>
      </c>
      <c r="E48" s="8">
        <v>0.27849004930557714</v>
      </c>
      <c r="F48" s="8">
        <v>0.2800319167946258</v>
      </c>
      <c r="G48" s="8">
        <v>0.44147803389979723</v>
      </c>
      <c r="H48" s="54">
        <v>0</v>
      </c>
      <c r="I48" s="54">
        <v>0</v>
      </c>
      <c r="J48" s="54">
        <v>0</v>
      </c>
      <c r="K48" s="54">
        <v>0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140</v>
      </c>
      <c r="D49" s="53">
        <v>198684.47291440243</v>
      </c>
      <c r="E49" s="8">
        <v>0.45828326125108704</v>
      </c>
      <c r="F49" s="8">
        <v>0.27283110255311677</v>
      </c>
      <c r="G49" s="8">
        <v>0.2769718530892511</v>
      </c>
      <c r="H49" s="8">
        <v>1.2915370773968021E-2</v>
      </c>
      <c r="I49" s="54">
        <v>0</v>
      </c>
      <c r="J49" s="54">
        <v>0</v>
      </c>
      <c r="K49" s="54">
        <v>0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26</v>
      </c>
      <c r="D50" s="53">
        <v>32855.313946123555</v>
      </c>
      <c r="E50" s="8">
        <v>0.15624976165407464</v>
      </c>
      <c r="F50" s="8">
        <v>0.13638488703650578</v>
      </c>
      <c r="G50" s="14">
        <v>0.70736535130941958</v>
      </c>
      <c r="H50" s="54">
        <v>0</v>
      </c>
      <c r="I50" s="54">
        <v>0</v>
      </c>
      <c r="J50" s="54">
        <v>0</v>
      </c>
      <c r="K50" s="54">
        <v>0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141</v>
      </c>
      <c r="D51" s="53">
        <v>206437.01132905175</v>
      </c>
      <c r="E51" s="8">
        <v>0.47098635760222474</v>
      </c>
      <c r="F51" s="8">
        <v>0.29596354774020328</v>
      </c>
      <c r="G51" s="8">
        <v>0.24083264164856108</v>
      </c>
      <c r="H51" s="8">
        <v>1.2430346759039668E-2</v>
      </c>
      <c r="I51" s="54">
        <v>0</v>
      </c>
      <c r="J51" s="54">
        <v>0</v>
      </c>
      <c r="K51" s="54">
        <v>0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12</v>
      </c>
      <c r="D52" s="53">
        <v>15695.061133252586</v>
      </c>
      <c r="E52" s="8">
        <v>0.22826295061095128</v>
      </c>
      <c r="F52" s="8">
        <v>0.12495287094934276</v>
      </c>
      <c r="G52" s="8">
        <v>0.64678417843970604</v>
      </c>
      <c r="H52" s="54">
        <v>0</v>
      </c>
      <c r="I52" s="54">
        <v>0</v>
      </c>
      <c r="J52" s="54">
        <v>0</v>
      </c>
      <c r="K52" s="54">
        <v>0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155</v>
      </c>
      <c r="D53" s="53">
        <v>223597.26414192276</v>
      </c>
      <c r="E53" s="8">
        <v>0.44177664886953721</v>
      </c>
      <c r="F53" s="8">
        <v>0.28451893557255969</v>
      </c>
      <c r="G53" s="8">
        <v>0.2808896812073427</v>
      </c>
      <c r="H53" s="8">
        <v>1.1476364187940853E-2</v>
      </c>
      <c r="I53" s="54">
        <v>0</v>
      </c>
      <c r="J53" s="54">
        <v>0</v>
      </c>
      <c r="K53" s="54">
        <v>0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0</v>
      </c>
      <c r="D54" s="53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0.42777239468753725</v>
      </c>
      <c r="F55" s="8">
        <v>0.27405307906765941</v>
      </c>
      <c r="G55" s="8">
        <v>0.30488851399806749</v>
      </c>
      <c r="H55" s="8">
        <v>1.0723635335019768E-2</v>
      </c>
      <c r="I55" s="54">
        <v>0</v>
      </c>
      <c r="J55" s="54">
        <v>0</v>
      </c>
      <c r="K55" s="54">
        <v>0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5</v>
      </c>
      <c r="D56" s="53">
        <v>5558.3895458771831</v>
      </c>
      <c r="E56" s="8">
        <v>0.6445393822663642</v>
      </c>
      <c r="F56" s="8">
        <v>0.18815828238470092</v>
      </c>
      <c r="G56" s="8">
        <v>0.16730233534893496</v>
      </c>
      <c r="H56" s="54">
        <v>0</v>
      </c>
      <c r="I56" s="54">
        <v>0</v>
      </c>
      <c r="J56" s="54">
        <v>0</v>
      </c>
      <c r="K56" s="54">
        <v>0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136</v>
      </c>
      <c r="D57" s="53">
        <v>200878.62178317455</v>
      </c>
      <c r="E57" s="8">
        <v>0.4661840779500388</v>
      </c>
      <c r="F57" s="8">
        <v>0.29894656133629088</v>
      </c>
      <c r="G57" s="8">
        <v>0.24286725380496144</v>
      </c>
      <c r="H57" s="8">
        <v>1.2774299285514349E-2</v>
      </c>
      <c r="I57" s="54">
        <v>0</v>
      </c>
      <c r="J57" s="54">
        <v>0</v>
      </c>
      <c r="K57" s="54">
        <v>0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19</v>
      </c>
      <c r="D58" s="53">
        <v>22718.642358748151</v>
      </c>
      <c r="E58" s="8">
        <v>0.2259657461958689</v>
      </c>
      <c r="F58" s="8">
        <v>0.15694962340784185</v>
      </c>
      <c r="G58" s="8">
        <v>0.61708463039628925</v>
      </c>
      <c r="H58" s="54">
        <v>0</v>
      </c>
      <c r="I58" s="54">
        <v>0</v>
      </c>
      <c r="J58" s="54">
        <v>0</v>
      </c>
      <c r="K58" s="54">
        <v>0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7</v>
      </c>
      <c r="D59" s="53">
        <v>10136.671587375402</v>
      </c>
      <c r="E59" s="54">
        <v>0</v>
      </c>
      <c r="F59" s="8">
        <v>9.0294522285595133E-2</v>
      </c>
      <c r="G59" s="14">
        <v>0.90970547771440491</v>
      </c>
      <c r="H59" s="54">
        <v>0</v>
      </c>
      <c r="I59" s="54">
        <v>0</v>
      </c>
      <c r="J59" s="54">
        <v>0</v>
      </c>
      <c r="K59" s="54">
        <v>0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167</v>
      </c>
      <c r="D61" s="53">
        <v>239292.3252751753</v>
      </c>
      <c r="E61" s="8">
        <v>0.42777239468753725</v>
      </c>
      <c r="F61" s="8">
        <v>0.27405307906765941</v>
      </c>
      <c r="G61" s="8">
        <v>0.30488851399806749</v>
      </c>
      <c r="H61" s="8">
        <v>1.0723635335019768E-2</v>
      </c>
      <c r="I61" s="54">
        <v>0</v>
      </c>
      <c r="J61" s="54">
        <v>0</v>
      </c>
      <c r="K61" s="54">
        <v>0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116</v>
      </c>
      <c r="D62" s="53">
        <v>154840.01436472812</v>
      </c>
      <c r="E62" s="8">
        <v>0.4011729533709496</v>
      </c>
      <c r="F62" s="8">
        <v>0.25238185348525205</v>
      </c>
      <c r="G62" s="8">
        <v>0.35682110112817289</v>
      </c>
      <c r="H62" s="8">
        <v>1.6572483832735012E-2</v>
      </c>
      <c r="I62" s="54">
        <v>0</v>
      </c>
      <c r="J62" s="54">
        <v>0</v>
      </c>
      <c r="K62" s="54">
        <v>0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51</v>
      </c>
      <c r="D63" s="53">
        <v>84452.310910447181</v>
      </c>
      <c r="E63" s="8">
        <v>0.47654143168785834</v>
      </c>
      <c r="F63" s="8">
        <v>0.31378642495607961</v>
      </c>
      <c r="G63" s="8">
        <v>0.20967214335606221</v>
      </c>
      <c r="H63" s="54">
        <v>0</v>
      </c>
      <c r="I63" s="54">
        <v>0</v>
      </c>
      <c r="J63" s="54">
        <v>0</v>
      </c>
      <c r="K63" s="54">
        <v>0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25</v>
      </c>
      <c r="D64" s="53">
        <v>35768.612578795335</v>
      </c>
      <c r="E64" s="8">
        <v>0.26121493013889147</v>
      </c>
      <c r="F64" s="8">
        <v>0.207138195643913</v>
      </c>
      <c r="G64" s="8">
        <v>0.53164687421719559</v>
      </c>
      <c r="H64" s="54">
        <v>0</v>
      </c>
      <c r="I64" s="54">
        <v>0</v>
      </c>
      <c r="J64" s="54">
        <v>0</v>
      </c>
      <c r="K64" s="54">
        <v>0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142</v>
      </c>
      <c r="D65" s="53">
        <v>203523.71269637995</v>
      </c>
      <c r="E65" s="8">
        <v>0.45704431265040646</v>
      </c>
      <c r="F65" s="8">
        <v>0.28581314628159549</v>
      </c>
      <c r="G65" s="8">
        <v>0.26503648973895444</v>
      </c>
      <c r="H65" s="8">
        <v>1.2608278419861767E-2</v>
      </c>
      <c r="I65" s="54">
        <v>0</v>
      </c>
      <c r="J65" s="54">
        <v>0</v>
      </c>
      <c r="K65" s="54">
        <v>0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97</v>
      </c>
      <c r="D66" s="53">
        <v>128692.44286554244</v>
      </c>
      <c r="E66" s="8">
        <v>0.33589221341851755</v>
      </c>
      <c r="F66" s="8">
        <v>0.34873782247597324</v>
      </c>
      <c r="G66" s="8">
        <v>0.29543030348844468</v>
      </c>
      <c r="H66" s="8">
        <v>1.9939660617064762E-2</v>
      </c>
      <c r="I66" s="54">
        <v>0</v>
      </c>
      <c r="J66" s="54">
        <v>0</v>
      </c>
      <c r="K66" s="54">
        <v>0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</v>
      </c>
      <c r="D67" s="53">
        <v>110599.8824096328</v>
      </c>
      <c r="E67" s="8">
        <v>0.53468286078229366</v>
      </c>
      <c r="F67" s="8">
        <v>0.187150978770625</v>
      </c>
      <c r="G67" s="8">
        <v>0.31589395260343373</v>
      </c>
      <c r="H67" s="54">
        <v>0</v>
      </c>
      <c r="I67" s="54">
        <v>0</v>
      </c>
      <c r="J67" s="54">
        <v>0</v>
      </c>
      <c r="K67" s="54">
        <v>0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53</v>
      </c>
      <c r="D68" s="53">
        <v>77807.168689745304</v>
      </c>
      <c r="E68" s="8">
        <v>0.3744454000340135</v>
      </c>
      <c r="F68" s="8">
        <v>0.37398780391068071</v>
      </c>
      <c r="G68" s="8">
        <v>0.29126261713330437</v>
      </c>
      <c r="H68" s="8">
        <v>1.3932776984812101E-2</v>
      </c>
      <c r="I68" s="54">
        <v>0</v>
      </c>
      <c r="J68" s="54">
        <v>0</v>
      </c>
      <c r="K68" s="54">
        <v>0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11</v>
      </c>
      <c r="D69" s="53">
        <v>11861.135325075109</v>
      </c>
      <c r="E69" s="8">
        <v>0.32790043138532871</v>
      </c>
      <c r="F69" s="8">
        <v>0.29063725895640735</v>
      </c>
      <c r="G69" s="8">
        <v>0.38146230965826389</v>
      </c>
      <c r="H69" s="54">
        <v>0</v>
      </c>
      <c r="I69" s="54">
        <v>0</v>
      </c>
      <c r="J69" s="54">
        <v>0</v>
      </c>
      <c r="K69" s="54">
        <v>0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20</v>
      </c>
      <c r="D70" s="53">
        <v>22435.607813948744</v>
      </c>
      <c r="E70" s="8">
        <v>0.51805557258815504</v>
      </c>
      <c r="F70" s="8">
        <v>0.17755886393385162</v>
      </c>
      <c r="G70" s="8">
        <v>0.30438556347799339</v>
      </c>
      <c r="H70" s="54">
        <v>0</v>
      </c>
      <c r="I70" s="54">
        <v>0</v>
      </c>
      <c r="J70" s="54">
        <v>0</v>
      </c>
      <c r="K70" s="54">
        <v>0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13</v>
      </c>
      <c r="D71" s="53">
        <v>18220.377304879294</v>
      </c>
      <c r="E71" s="8">
        <v>0.28602436674970366</v>
      </c>
      <c r="F71" s="8">
        <v>0.37643147778859115</v>
      </c>
      <c r="G71" s="8">
        <v>0.33754415546170513</v>
      </c>
      <c r="H71" s="54">
        <v>0</v>
      </c>
      <c r="I71" s="54">
        <v>0</v>
      </c>
      <c r="J71" s="54">
        <v>0</v>
      </c>
      <c r="K71" s="54">
        <v>0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25</v>
      </c>
      <c r="D72" s="53">
        <v>43633.318926502405</v>
      </c>
      <c r="E72" s="8">
        <v>0.43269924564143586</v>
      </c>
      <c r="F72" s="8">
        <v>0.29731144777206481</v>
      </c>
      <c r="G72" s="8">
        <v>0.23602412259390904</v>
      </c>
      <c r="H72" s="8">
        <v>3.3965183992590554E-2</v>
      </c>
      <c r="I72" s="54">
        <v>0</v>
      </c>
      <c r="J72" s="54">
        <v>0</v>
      </c>
      <c r="K72" s="54">
        <v>0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26</v>
      </c>
      <c r="D73" s="53">
        <v>40442.934020465938</v>
      </c>
      <c r="E73" s="8">
        <v>0.57876959591637822</v>
      </c>
      <c r="F73" s="8">
        <v>4.2134280756204519E-2</v>
      </c>
      <c r="G73" s="8">
        <v>0.37909612332741738</v>
      </c>
      <c r="H73" s="54">
        <v>0</v>
      </c>
      <c r="I73" s="54">
        <v>0</v>
      </c>
      <c r="J73" s="54">
        <v>0</v>
      </c>
      <c r="K73" s="54">
        <v>0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19</v>
      </c>
      <c r="D74" s="53">
        <v>24891.783194558437</v>
      </c>
      <c r="E74" s="8">
        <v>0.41046617030522997</v>
      </c>
      <c r="F74" s="8">
        <v>0.30184638548412218</v>
      </c>
      <c r="G74" s="8">
        <v>0.28768744421064807</v>
      </c>
      <c r="H74" s="54">
        <v>0</v>
      </c>
      <c r="I74" s="54">
        <v>0</v>
      </c>
      <c r="J74" s="54">
        <v>0</v>
      </c>
      <c r="K74" s="54">
        <v>0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K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6" display="Vissza" xr:uid="{BBC804E8-CBF9-44D3-9DB1-83C427836CD4}"/>
  </hyperlinks>
  <pageMargins left="0.75" right="0.75" top="1" bottom="1" header="0.5" footer="0.5"/>
  <pageSetup orientation="portrait" horizontalDpi="300" verticalDpi="300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10099-7F89-4769-A65D-D304FA43EB45}">
  <sheetPr codeName="Munka89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325</v>
      </c>
      <c r="D1" s="65"/>
      <c r="E1" s="65"/>
      <c r="F1" s="65"/>
      <c r="G1" s="65"/>
      <c r="H1" s="65"/>
      <c r="I1" s="65"/>
    </row>
    <row r="2" spans="1:44" ht="29.1" customHeight="1" x14ac:dyDescent="0.2">
      <c r="A2" s="67"/>
      <c r="B2" s="67"/>
      <c r="C2" s="66" t="s">
        <v>1</v>
      </c>
      <c r="D2" s="66"/>
      <c r="E2" s="4" t="s">
        <v>316</v>
      </c>
      <c r="F2" s="4" t="s">
        <v>317</v>
      </c>
      <c r="G2" s="4" t="s">
        <v>318</v>
      </c>
      <c r="H2" s="4" t="s">
        <v>319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1871</v>
      </c>
      <c r="D4" s="53">
        <v>2634379.2159547047</v>
      </c>
      <c r="E4" s="8">
        <v>0.23232789763763731</v>
      </c>
      <c r="F4" s="8">
        <v>7.5154549745673691E-2</v>
      </c>
      <c r="G4" s="8">
        <v>0.23224863114564928</v>
      </c>
      <c r="H4" s="8">
        <v>0.46026892147103982</v>
      </c>
      <c r="I4" s="54">
        <v>0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459</v>
      </c>
      <c r="D5" s="53">
        <v>687662.55550071225</v>
      </c>
      <c r="E5" s="8">
        <v>0.18033900026994723</v>
      </c>
      <c r="F5" s="8">
        <v>5.7366959998160591E-2</v>
      </c>
      <c r="G5" s="8">
        <v>0.21141308117246629</v>
      </c>
      <c r="H5" s="14">
        <v>0.55088095855942498</v>
      </c>
      <c r="I5" s="54">
        <v>0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555</v>
      </c>
      <c r="D6" s="53">
        <v>718123.05510674266</v>
      </c>
      <c r="E6" s="8">
        <v>0.22349382886226349</v>
      </c>
      <c r="F6" s="8">
        <v>5.8081578564596989E-2</v>
      </c>
      <c r="G6" s="8">
        <v>0.18449285527713169</v>
      </c>
      <c r="H6" s="8">
        <v>0.53393173729600651</v>
      </c>
      <c r="I6" s="54">
        <v>0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503</v>
      </c>
      <c r="D7" s="53">
        <v>716181.0844070476</v>
      </c>
      <c r="E7" s="8">
        <v>0.28354833594338175</v>
      </c>
      <c r="F7" s="8">
        <v>9.0563796389978884E-2</v>
      </c>
      <c r="G7" s="8">
        <v>0.27566658411541728</v>
      </c>
      <c r="H7" s="13">
        <v>0.3502212835512219</v>
      </c>
      <c r="I7" s="54"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354</v>
      </c>
      <c r="D8" s="53">
        <v>512412.52094020351</v>
      </c>
      <c r="E8" s="8">
        <v>0.24288903189716368</v>
      </c>
      <c r="F8" s="8">
        <v>0.10141570091733546</v>
      </c>
      <c r="G8" s="8">
        <v>0.26645395175868086</v>
      </c>
      <c r="H8" s="8">
        <v>0.38924131542681939</v>
      </c>
      <c r="I8" s="54">
        <v>0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1241</v>
      </c>
      <c r="D9" s="53">
        <v>1681166.6981772191</v>
      </c>
      <c r="E9" s="8">
        <v>0.20117377492139962</v>
      </c>
      <c r="F9" s="8">
        <v>5.8978904205264332E-2</v>
      </c>
      <c r="G9" s="8">
        <v>0.21585354688444996</v>
      </c>
      <c r="H9" s="14">
        <v>0.52399377398888891</v>
      </c>
      <c r="I9" s="54">
        <v>0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630</v>
      </c>
      <c r="D10" s="53">
        <v>953212.51777748321</v>
      </c>
      <c r="E10" s="8">
        <v>0.28727395913458886</v>
      </c>
      <c r="F10" s="8">
        <v>0.10368329448715147</v>
      </c>
      <c r="G10" s="8">
        <v>0.26116439668553521</v>
      </c>
      <c r="H10" s="13">
        <v>0.34787834969272302</v>
      </c>
      <c r="I10" s="54">
        <v>0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371</v>
      </c>
      <c r="D11" s="53">
        <v>549700.06661940599</v>
      </c>
      <c r="E11" s="8">
        <v>0.19289411151019809</v>
      </c>
      <c r="F11" s="8">
        <v>7.1764790854492486E-2</v>
      </c>
      <c r="G11" s="8">
        <v>0.24231742075644433</v>
      </c>
      <c r="H11" s="8">
        <v>0.493023676878865</v>
      </c>
      <c r="I11" s="54">
        <v>0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631</v>
      </c>
      <c r="D12" s="53">
        <v>809279.78012386116</v>
      </c>
      <c r="E12" s="8">
        <v>0.22235875146406983</v>
      </c>
      <c r="F12" s="8">
        <v>6.4212519500272236E-2</v>
      </c>
      <c r="G12" s="8">
        <v>0.23512905245374235</v>
      </c>
      <c r="H12" s="8">
        <v>0.47829967658191441</v>
      </c>
      <c r="I12" s="54">
        <v>0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610</v>
      </c>
      <c r="D13" s="53">
        <v>931705.72653656767</v>
      </c>
      <c r="E13" s="8">
        <v>0.28701158575387459</v>
      </c>
      <c r="F13" s="8">
        <v>0.10607664134141491</v>
      </c>
      <c r="G13" s="8">
        <v>0.25822781504679115</v>
      </c>
      <c r="H13" s="13">
        <v>0.34868395785791828</v>
      </c>
      <c r="I13" s="54">
        <v>0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30</v>
      </c>
      <c r="D14" s="53">
        <v>47053.611893437352</v>
      </c>
      <c r="E14" s="13">
        <v>2.05042068893483E-2</v>
      </c>
      <c r="F14" s="54">
        <v>0</v>
      </c>
      <c r="G14" s="8">
        <v>4.3683708832748379E-2</v>
      </c>
      <c r="H14" s="14">
        <v>0.9358120842779033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88</v>
      </c>
      <c r="D15" s="53">
        <v>137962.48888130582</v>
      </c>
      <c r="E15" s="8">
        <v>0.13031420337665856</v>
      </c>
      <c r="F15" s="54">
        <v>0</v>
      </c>
      <c r="G15" s="13">
        <v>8.8277309515310362E-2</v>
      </c>
      <c r="H15" s="14">
        <v>0.78140848710803068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141</v>
      </c>
      <c r="D16" s="53">
        <v>158677.54190012824</v>
      </c>
      <c r="E16" s="8">
        <v>0.25020447159509018</v>
      </c>
      <c r="F16" s="8">
        <v>4.8767869581213513E-2</v>
      </c>
      <c r="G16" s="8">
        <v>0.21122780561906754</v>
      </c>
      <c r="H16" s="8">
        <v>0.48979985320462915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223</v>
      </c>
      <c r="D17" s="53">
        <v>339070.17356216669</v>
      </c>
      <c r="E17" s="8">
        <v>0.272258590183934</v>
      </c>
      <c r="F17" s="8">
        <v>6.54081429619255E-2</v>
      </c>
      <c r="G17" s="8">
        <v>0.22721432394779589</v>
      </c>
      <c r="H17" s="8">
        <v>0.43511894290634456</v>
      </c>
      <c r="I17" s="54">
        <v>0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440</v>
      </c>
      <c r="D18" s="53">
        <v>661583.65828985779</v>
      </c>
      <c r="E18" s="8">
        <v>0.23390038669284102</v>
      </c>
      <c r="F18" s="8">
        <v>0.11186736557012984</v>
      </c>
      <c r="G18" s="8">
        <v>0.2476680027086812</v>
      </c>
      <c r="H18" s="8">
        <v>0.40656424502834598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781</v>
      </c>
      <c r="D19" s="53">
        <v>1054845.5116998469</v>
      </c>
      <c r="E19" s="8">
        <v>0.22576902360517193</v>
      </c>
      <c r="F19" s="8">
        <v>6.6595874055055862E-2</v>
      </c>
      <c r="G19" s="8">
        <v>0.24709583098298141</v>
      </c>
      <c r="H19" s="8">
        <v>0.46053927135679179</v>
      </c>
      <c r="I19" s="54">
        <v>0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412</v>
      </c>
      <c r="D20" s="53">
        <v>559690.89411696966</v>
      </c>
      <c r="E20" s="8">
        <v>0.22089872380974027</v>
      </c>
      <c r="F20" s="8">
        <v>5.3843448890199722E-2</v>
      </c>
      <c r="G20" s="8">
        <v>0.1916288621542776</v>
      </c>
      <c r="H20" s="8">
        <v>0.53362896514578317</v>
      </c>
      <c r="I20" s="54">
        <v>0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19188.978285863595</v>
      </c>
      <c r="E21" s="8">
        <v>0.16644442321005579</v>
      </c>
      <c r="F21" s="8">
        <v>7.3686340844039425E-2</v>
      </c>
      <c r="G21" s="8">
        <v>0.15818485897379206</v>
      </c>
      <c r="H21" s="8">
        <v>0.60168437697211274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1537</v>
      </c>
      <c r="D22" s="53">
        <v>2144834.4107149271</v>
      </c>
      <c r="E22" s="8">
        <v>0.22744452391074255</v>
      </c>
      <c r="F22" s="8">
        <v>6.5869590791414176E-2</v>
      </c>
      <c r="G22" s="8">
        <v>0.22954748489379503</v>
      </c>
      <c r="H22" s="8">
        <v>0.47713840040405087</v>
      </c>
      <c r="I22" s="54">
        <v>0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334</v>
      </c>
      <c r="D23" s="53">
        <v>489544.80523977301</v>
      </c>
      <c r="E23" s="8">
        <v>0.25372334070580788</v>
      </c>
      <c r="F23" s="8">
        <v>0.11583458404287718</v>
      </c>
      <c r="G23" s="8">
        <v>0.24408311772857563</v>
      </c>
      <c r="H23" s="8">
        <v>0.3863589575227398</v>
      </c>
      <c r="I23" s="54">
        <v>0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413</v>
      </c>
      <c r="D24" s="53">
        <v>579133.57141103444</v>
      </c>
      <c r="E24" s="8">
        <v>0.22826747702716696</v>
      </c>
      <c r="F24" s="8">
        <v>0.12413167600412683</v>
      </c>
      <c r="G24" s="8">
        <v>0.26820129155777689</v>
      </c>
      <c r="H24" s="8">
        <v>0.3793995554109294</v>
      </c>
      <c r="I24" s="54">
        <v>0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371</v>
      </c>
      <c r="D25" s="53">
        <v>630756.25428294286</v>
      </c>
      <c r="E25" s="8">
        <v>0.26762099843922332</v>
      </c>
      <c r="F25" s="8">
        <v>5.9802302016723069E-2</v>
      </c>
      <c r="G25" s="8">
        <v>0.23915865887575424</v>
      </c>
      <c r="H25" s="8">
        <v>0.43341804066829837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643</v>
      </c>
      <c r="D26" s="53">
        <v>815040.56605162867</v>
      </c>
      <c r="E26" s="8">
        <v>0.21752712657417828</v>
      </c>
      <c r="F26" s="8">
        <v>6.2475572127353829E-2</v>
      </c>
      <c r="G26" s="8">
        <v>0.22823692216712865</v>
      </c>
      <c r="H26" s="8">
        <v>0.49176037913133791</v>
      </c>
      <c r="I26" s="54">
        <v>0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444</v>
      </c>
      <c r="D27" s="53">
        <v>609448.8242091001</v>
      </c>
      <c r="E27" s="8">
        <v>0.21945300308240212</v>
      </c>
      <c r="F27" s="8">
        <v>6.1458747327790261E-2</v>
      </c>
      <c r="G27" s="8">
        <v>0.19629773681751228</v>
      </c>
      <c r="H27" s="8">
        <v>0.52279051277229527</v>
      </c>
      <c r="I27" s="54">
        <v>0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220</v>
      </c>
      <c r="D28" s="53">
        <v>218540.3927832107</v>
      </c>
      <c r="E28" s="8">
        <v>0.24922092574023377</v>
      </c>
      <c r="F28" s="8">
        <v>7.8782846065627118E-2</v>
      </c>
      <c r="G28" s="8">
        <v>0.25389291862019964</v>
      </c>
      <c r="H28" s="8">
        <v>0.41810330957394048</v>
      </c>
      <c r="I28" s="54">
        <v>0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598</v>
      </c>
      <c r="D29" s="53">
        <v>580058.09372823196</v>
      </c>
      <c r="E29" s="8">
        <v>0.2245898968631411</v>
      </c>
      <c r="F29" s="8">
        <v>8.0193594662771386E-2</v>
      </c>
      <c r="G29" s="8">
        <v>0.21273955359144309</v>
      </c>
      <c r="H29" s="8">
        <v>0.48247695488264158</v>
      </c>
      <c r="I29" s="54">
        <v>0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765</v>
      </c>
      <c r="D30" s="53">
        <v>972499.73868474015</v>
      </c>
      <c r="E30" s="8">
        <v>0.23961668930820504</v>
      </c>
      <c r="F30" s="8">
        <v>7.1155812104034558E-2</v>
      </c>
      <c r="G30" s="8">
        <v>0.23335185941026088</v>
      </c>
      <c r="H30" s="8">
        <v>0.45587563917749974</v>
      </c>
      <c r="I30" s="54">
        <v>0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863280.99075852346</v>
      </c>
      <c r="E31" s="8">
        <v>0.22503981058298758</v>
      </c>
      <c r="F31" s="8">
        <v>7.535483588853395E-2</v>
      </c>
      <c r="G31" s="8">
        <v>0.23863514736720895</v>
      </c>
      <c r="H31" s="8">
        <v>0.46097020616126883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1577</v>
      </c>
      <c r="D32" s="53">
        <v>2234986.3996115644</v>
      </c>
      <c r="E32" s="8">
        <v>0.24364243016479051</v>
      </c>
      <c r="F32" s="8">
        <v>8.4381585412393101E-2</v>
      </c>
      <c r="G32" s="8">
        <v>0.24793370349641958</v>
      </c>
      <c r="H32" s="8">
        <v>0.42404228092639934</v>
      </c>
      <c r="I32" s="54">
        <v>0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294</v>
      </c>
      <c r="D33" s="53">
        <v>399392.81634313532</v>
      </c>
      <c r="E33" s="8">
        <v>0.16901222123743032</v>
      </c>
      <c r="F33" s="13">
        <v>2.3520423191602711E-2</v>
      </c>
      <c r="G33" s="13">
        <v>0.1444755867983111</v>
      </c>
      <c r="H33" s="14">
        <v>0.66299176877265598</v>
      </c>
      <c r="I33" s="54">
        <v>0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409</v>
      </c>
      <c r="D34" s="53">
        <v>549895.7468850431</v>
      </c>
      <c r="E34" s="8">
        <v>0.24076868029001719</v>
      </c>
      <c r="F34" s="8">
        <v>9.1620753386597698E-2</v>
      </c>
      <c r="G34" s="8">
        <v>0.2251888491655771</v>
      </c>
      <c r="H34" s="8">
        <v>0.44242171715780698</v>
      </c>
      <c r="I34" s="54">
        <v>0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364</v>
      </c>
      <c r="D35" s="53">
        <v>495410.80729074741</v>
      </c>
      <c r="E35" s="8">
        <v>0.28705654916067402</v>
      </c>
      <c r="F35" s="8">
        <v>8.1407293951295007E-2</v>
      </c>
      <c r="G35" s="8">
        <v>0.25057666020801067</v>
      </c>
      <c r="H35" s="8">
        <v>0.38095949668002071</v>
      </c>
      <c r="I35" s="54">
        <v>0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495</v>
      </c>
      <c r="D36" s="53">
        <v>686575.75464886543</v>
      </c>
      <c r="E36" s="8">
        <v>0.22736005002256665</v>
      </c>
      <c r="F36" s="8">
        <v>6.002956501662142E-2</v>
      </c>
      <c r="G36" s="8">
        <v>0.2071590288142392</v>
      </c>
      <c r="H36" s="8">
        <v>0.50545135614657066</v>
      </c>
      <c r="I36" s="54">
        <v>0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603</v>
      </c>
      <c r="D37" s="53">
        <v>902496.90713005012</v>
      </c>
      <c r="E37" s="8">
        <v>0.20092179312396882</v>
      </c>
      <c r="F37" s="8">
        <v>7.3195623808301732E-2</v>
      </c>
      <c r="G37" s="8">
        <v>0.24557627024385023</v>
      </c>
      <c r="H37" s="8">
        <v>0.48030631282387937</v>
      </c>
      <c r="I37" s="54">
        <v>0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191943.67377802954</v>
      </c>
      <c r="E38" s="8">
        <v>0.21853285867019082</v>
      </c>
      <c r="F38" s="8">
        <v>7.5075670772689909E-2</v>
      </c>
      <c r="G38" s="8">
        <v>0.2585202749436204</v>
      </c>
      <c r="H38" s="8">
        <v>0.44787119561349931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158</v>
      </c>
      <c r="D39" s="53">
        <v>219592.987837986</v>
      </c>
      <c r="E39" s="8">
        <v>0.28328304187287284</v>
      </c>
      <c r="F39" s="8">
        <v>0.10553911736624241</v>
      </c>
      <c r="G39" s="8">
        <v>0.20038914571602734</v>
      </c>
      <c r="H39" s="8">
        <v>0.41078869504485804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106</v>
      </c>
      <c r="D40" s="53">
        <v>142781.00955884019</v>
      </c>
      <c r="E40" s="8">
        <v>0.2045755318227615</v>
      </c>
      <c r="F40" s="8">
        <v>8.9619148075313751E-2</v>
      </c>
      <c r="G40" s="8">
        <v>0.22007188038439807</v>
      </c>
      <c r="H40" s="8">
        <v>0.48573343971752692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166</v>
      </c>
      <c r="D41" s="53">
        <v>224592.86211163242</v>
      </c>
      <c r="E41" s="8">
        <v>0.27501503350342887</v>
      </c>
      <c r="F41" s="8">
        <v>8.6981290043376791E-2</v>
      </c>
      <c r="G41" s="8">
        <v>0.26830421287776246</v>
      </c>
      <c r="H41" s="8">
        <v>0.36969946357543182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194</v>
      </c>
      <c r="D42" s="53">
        <v>266396.0208893019</v>
      </c>
      <c r="E42" s="8">
        <v>0.29835170210517853</v>
      </c>
      <c r="F42" s="8">
        <v>7.8059260289789462E-2</v>
      </c>
      <c r="G42" s="8">
        <v>0.23522159533120812</v>
      </c>
      <c r="H42" s="8">
        <v>0.38836744227382364</v>
      </c>
      <c r="I42" s="54">
        <v>0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203</v>
      </c>
      <c r="D43" s="53">
        <v>291508.93260373967</v>
      </c>
      <c r="E43" s="8">
        <v>0.20732615968595433</v>
      </c>
      <c r="F43" s="8">
        <v>7.8886162826592165E-2</v>
      </c>
      <c r="G43" s="8">
        <v>0.18524513994247019</v>
      </c>
      <c r="H43" s="8">
        <v>0.52854253754498448</v>
      </c>
      <c r="I43" s="54">
        <v>0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178</v>
      </c>
      <c r="D44" s="53">
        <v>243821.63421665778</v>
      </c>
      <c r="E44" s="8">
        <v>0.24220004935251538</v>
      </c>
      <c r="F44" s="8">
        <v>6.1082968425063069E-2</v>
      </c>
      <c r="G44" s="8">
        <v>0.24013236201449184</v>
      </c>
      <c r="H44" s="8">
        <v>0.45658462020792934</v>
      </c>
      <c r="I44" s="54">
        <v>0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232</v>
      </c>
      <c r="D45" s="53">
        <v>303934.67921770934</v>
      </c>
      <c r="E45" s="8">
        <v>0.2206410287548668</v>
      </c>
      <c r="F45" s="8">
        <v>5.5463512911876928E-2</v>
      </c>
      <c r="G45" s="8">
        <v>0.23794042827064332</v>
      </c>
      <c r="H45" s="8">
        <v>0.48595503006261281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246</v>
      </c>
      <c r="D46" s="53">
        <v>341701.93877327238</v>
      </c>
      <c r="E46" s="8">
        <v>0.21266788775488102</v>
      </c>
      <c r="F46" s="8">
        <v>6.8206223530272794E-2</v>
      </c>
      <c r="G46" s="8">
        <v>0.21594234658985337</v>
      </c>
      <c r="H46" s="8">
        <v>0.50318354212499239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239</v>
      </c>
      <c r="D47" s="53">
        <v>408105.47696753516</v>
      </c>
      <c r="E47" s="8">
        <v>0.19164326380253141</v>
      </c>
      <c r="F47" s="8">
        <v>7.1601131387063977E-2</v>
      </c>
      <c r="G47" s="8">
        <v>0.25779082285321825</v>
      </c>
      <c r="H47" s="8">
        <v>0.478964781957186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353</v>
      </c>
      <c r="D48" s="53">
        <v>507005.57214356895</v>
      </c>
      <c r="E48" s="8">
        <v>0.22912964286420251</v>
      </c>
      <c r="F48" s="8">
        <v>7.5127058477964054E-2</v>
      </c>
      <c r="G48" s="8">
        <v>0.25472227044907464</v>
      </c>
      <c r="H48" s="8">
        <v>0.44102102820875894</v>
      </c>
      <c r="I48" s="54">
        <v>0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1518</v>
      </c>
      <c r="D49" s="53">
        <v>2127373.6438111318</v>
      </c>
      <c r="E49" s="8">
        <v>0.23309012057669856</v>
      </c>
      <c r="F49" s="8">
        <v>7.5161101592339102E-2</v>
      </c>
      <c r="G49" s="8">
        <v>0.22689260899771649</v>
      </c>
      <c r="H49" s="8">
        <v>0.46485616883324821</v>
      </c>
      <c r="I49" s="54">
        <v>0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1871</v>
      </c>
      <c r="D51" s="53">
        <v>2634379.2159547047</v>
      </c>
      <c r="E51" s="8">
        <v>0.23232789763763731</v>
      </c>
      <c r="F51" s="8">
        <v>7.5154549745673691E-2</v>
      </c>
      <c r="G51" s="8">
        <v>0.23224863114564928</v>
      </c>
      <c r="H51" s="8">
        <v>0.46026892147103982</v>
      </c>
      <c r="I51" s="54">
        <v>0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1871</v>
      </c>
      <c r="D53" s="53">
        <v>2634379.2159547047</v>
      </c>
      <c r="E53" s="8">
        <v>0.23232789763763731</v>
      </c>
      <c r="F53" s="8">
        <v>7.5154549745673691E-2</v>
      </c>
      <c r="G53" s="8">
        <v>0.23224863114564928</v>
      </c>
      <c r="H53" s="8">
        <v>0.46026892147103982</v>
      </c>
      <c r="I53" s="54">
        <v>0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1747</v>
      </c>
      <c r="D54" s="53">
        <v>2450125.4343443322</v>
      </c>
      <c r="E54" s="8">
        <v>0.23711331808328617</v>
      </c>
      <c r="F54" s="8">
        <v>7.6792022851950748E-2</v>
      </c>
      <c r="G54" s="8">
        <v>0.22785292365040313</v>
      </c>
      <c r="H54" s="8">
        <v>0.45824173541436231</v>
      </c>
      <c r="I54" s="54">
        <v>0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184253.78161036683</v>
      </c>
      <c r="E55" s="8">
        <v>0.16869348945648827</v>
      </c>
      <c r="F55" s="8">
        <v>5.3380155371354342E-2</v>
      </c>
      <c r="G55" s="8">
        <v>0.29070080858218444</v>
      </c>
      <c r="H55" s="8">
        <v>0.48722554658997291</v>
      </c>
      <c r="I55" s="54">
        <v>0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1871</v>
      </c>
      <c r="D57" s="53">
        <v>2634379.2159547047</v>
      </c>
      <c r="E57" s="8">
        <v>0.23232789763763731</v>
      </c>
      <c r="F57" s="8">
        <v>7.5154549745673691E-2</v>
      </c>
      <c r="G57" s="8">
        <v>0.23224863114564928</v>
      </c>
      <c r="H57" s="8">
        <v>0.46026892147103982</v>
      </c>
      <c r="I57" s="54">
        <v>0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1871</v>
      </c>
      <c r="D61" s="53">
        <v>2634379.2159547047</v>
      </c>
      <c r="E61" s="8">
        <v>0.23232789763763731</v>
      </c>
      <c r="F61" s="8">
        <v>7.5154549745673691E-2</v>
      </c>
      <c r="G61" s="8">
        <v>0.23224863114564928</v>
      </c>
      <c r="H61" s="8">
        <v>0.46026892147103982</v>
      </c>
      <c r="I61" s="54">
        <v>0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1379</v>
      </c>
      <c r="D62" s="53">
        <v>1908235.7973637423</v>
      </c>
      <c r="E62" s="8">
        <v>0.23606015596855501</v>
      </c>
      <c r="F62" s="8">
        <v>8.8300979950527908E-2</v>
      </c>
      <c r="G62" s="8">
        <v>0.24109756506164587</v>
      </c>
      <c r="H62" s="8">
        <v>0.43454129901927324</v>
      </c>
      <c r="I62" s="54">
        <v>0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492</v>
      </c>
      <c r="D63" s="53">
        <v>726143.41859095998</v>
      </c>
      <c r="E63" s="8">
        <v>0.22251987794107972</v>
      </c>
      <c r="F63" s="8">
        <v>4.0606982306275151E-2</v>
      </c>
      <c r="G63" s="8">
        <v>0.20899447496287121</v>
      </c>
      <c r="H63" s="8">
        <v>0.52787866478977308</v>
      </c>
      <c r="I63" s="54">
        <v>0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178</v>
      </c>
      <c r="D64" s="53">
        <v>263403.71762334032</v>
      </c>
      <c r="E64" s="8">
        <v>0.2197165025450028</v>
      </c>
      <c r="F64" s="8">
        <v>8.9359507687601744E-2</v>
      </c>
      <c r="G64" s="14">
        <v>0.35026158351967779</v>
      </c>
      <c r="H64" s="8">
        <v>0.34066240624771799</v>
      </c>
      <c r="I64" s="54">
        <v>0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1693</v>
      </c>
      <c r="D65" s="53">
        <v>2370975.4983313615</v>
      </c>
      <c r="E65" s="8">
        <v>0.23372896161073822</v>
      </c>
      <c r="F65" s="8">
        <v>7.3576448777013262E-2</v>
      </c>
      <c r="G65" s="8">
        <v>0.21913797251383216</v>
      </c>
      <c r="H65" s="8">
        <v>0.47355661709841762</v>
      </c>
      <c r="I65" s="54">
        <v>0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1165</v>
      </c>
      <c r="D66" s="53">
        <v>1568735.3562218845</v>
      </c>
      <c r="E66" s="8">
        <v>0.2040115969651605</v>
      </c>
      <c r="F66" s="8">
        <v>5.2642399059726681E-2</v>
      </c>
      <c r="G66" s="8">
        <v>0.21753657520486386</v>
      </c>
      <c r="H66" s="14">
        <v>0.52580942877025227</v>
      </c>
      <c r="I66" s="54">
        <v>0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706</v>
      </c>
      <c r="D67" s="53">
        <v>1065643.859732816</v>
      </c>
      <c r="E67" s="8">
        <v>0.27401235123497902</v>
      </c>
      <c r="F67" s="8">
        <v>0.10829470853614859</v>
      </c>
      <c r="G67" s="8">
        <v>0.25390626292031326</v>
      </c>
      <c r="H67" s="13">
        <v>0.36378667730855857</v>
      </c>
      <c r="I67" s="54">
        <v>0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657</v>
      </c>
      <c r="D68" s="53">
        <v>909979.77264499711</v>
      </c>
      <c r="E68" s="8">
        <v>0.23151834209635214</v>
      </c>
      <c r="F68" s="8">
        <v>0.1156778228610275</v>
      </c>
      <c r="G68" s="8">
        <v>0.25937796290464116</v>
      </c>
      <c r="H68" s="8">
        <v>0.39342587213797947</v>
      </c>
      <c r="I68" s="54">
        <v>0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217</v>
      </c>
      <c r="D69" s="53">
        <v>299902.3018665624</v>
      </c>
      <c r="E69" s="14">
        <v>0.35221942233027809</v>
      </c>
      <c r="F69" s="8">
        <v>8.4399575939488269E-2</v>
      </c>
      <c r="G69" s="8">
        <v>0.15939757651766981</v>
      </c>
      <c r="H69" s="8">
        <v>0.40398342521256447</v>
      </c>
      <c r="I69" s="54">
        <v>0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184</v>
      </c>
      <c r="D70" s="53">
        <v>253197.78105047278</v>
      </c>
      <c r="E70" s="8">
        <v>0.16889211017185693</v>
      </c>
      <c r="F70" s="8">
        <v>0.12525885904247391</v>
      </c>
      <c r="G70" s="8">
        <v>0.34051843956465733</v>
      </c>
      <c r="H70" s="8">
        <v>0.36533059122101114</v>
      </c>
      <c r="I70" s="54">
        <v>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140</v>
      </c>
      <c r="D71" s="53">
        <v>206214.74596186972</v>
      </c>
      <c r="E71" s="8">
        <v>0.28841983732683152</v>
      </c>
      <c r="F71" s="13">
        <v>7.1552554770399381E-3</v>
      </c>
      <c r="G71" s="8">
        <v>0.15037121523618233</v>
      </c>
      <c r="H71" s="8">
        <v>0.55405369195994647</v>
      </c>
      <c r="I71" s="54">
        <v>0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166</v>
      </c>
      <c r="D72" s="53">
        <v>238870.48715107431</v>
      </c>
      <c r="E72" s="8">
        <v>0.20573353470561873</v>
      </c>
      <c r="F72" s="8">
        <v>7.7441051944476674E-2</v>
      </c>
      <c r="G72" s="8">
        <v>0.23411301325932377</v>
      </c>
      <c r="H72" s="8">
        <v>0.48271240009058114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238</v>
      </c>
      <c r="D73" s="53">
        <v>346357.41702088888</v>
      </c>
      <c r="E73" s="8">
        <v>0.25538644701530916</v>
      </c>
      <c r="F73" s="8">
        <v>3.6895941994206032E-2</v>
      </c>
      <c r="G73" s="8">
        <v>0.19171158964453167</v>
      </c>
      <c r="H73" s="8">
        <v>0.51600602134595286</v>
      </c>
      <c r="I73" s="54">
        <v>0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269</v>
      </c>
      <c r="D74" s="53">
        <v>379856.71025883954</v>
      </c>
      <c r="E74" s="13">
        <v>0.14714277432677283</v>
      </c>
      <c r="F74" s="13">
        <v>7.7427313483003054E-3</v>
      </c>
      <c r="G74" s="8">
        <v>0.23284535676285428</v>
      </c>
      <c r="H74" s="14">
        <v>0.61226913756207335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3" display="Vissza" xr:uid="{4751B3AA-2987-4975-A019-9E166E3F0828}"/>
  </hyperlinks>
  <pageMargins left="0.75" right="0.75" top="1" bottom="1" header="0.5" footer="0.5"/>
  <pageSetup orientation="portrait" horizontalDpi="300" verticalDpi="300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D83D3-06C3-41F3-88E7-17B13A913548}">
  <sheetPr codeName="Munka90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9" width="13.5703125" style="1" customWidth="1"/>
    <col min="10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326</v>
      </c>
      <c r="D1" s="65"/>
      <c r="E1" s="65"/>
      <c r="F1" s="65"/>
      <c r="G1" s="65"/>
      <c r="H1" s="65"/>
      <c r="I1" s="65"/>
    </row>
    <row r="2" spans="1:44" ht="29.1" customHeight="1" x14ac:dyDescent="0.2">
      <c r="A2" s="67"/>
      <c r="B2" s="67"/>
      <c r="C2" s="66" t="s">
        <v>1</v>
      </c>
      <c r="D2" s="66"/>
      <c r="E2" s="4" t="s">
        <v>316</v>
      </c>
      <c r="F2" s="4" t="s">
        <v>317</v>
      </c>
      <c r="G2" s="4" t="s">
        <v>318</v>
      </c>
      <c r="H2" s="4" t="s">
        <v>319</v>
      </c>
      <c r="I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1871</v>
      </c>
      <c r="D4" s="53">
        <v>2634379.2159547047</v>
      </c>
      <c r="E4" s="8">
        <v>0.20565984099983858</v>
      </c>
      <c r="F4" s="8">
        <v>6.132491110131074E-2</v>
      </c>
      <c r="G4" s="8">
        <v>0.22699410814815019</v>
      </c>
      <c r="H4" s="8">
        <v>0.50524842462061603</v>
      </c>
      <c r="I4" s="8">
        <v>7.7271513008361607E-4</v>
      </c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459</v>
      </c>
      <c r="D5" s="53">
        <v>687662.55550071225</v>
      </c>
      <c r="E5" s="8">
        <v>0.16033201694601046</v>
      </c>
      <c r="F5" s="8">
        <v>8.5142596755512751E-2</v>
      </c>
      <c r="G5" s="8">
        <v>0.21616363336504135</v>
      </c>
      <c r="H5" s="8">
        <v>0.53654344070556392</v>
      </c>
      <c r="I5" s="8">
        <v>1.8183122278709323E-3</v>
      </c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555</v>
      </c>
      <c r="D6" s="53">
        <v>718123.05510674266</v>
      </c>
      <c r="E6" s="8">
        <v>0.23233089514622768</v>
      </c>
      <c r="F6" s="8">
        <v>5.5857227482084021E-2</v>
      </c>
      <c r="G6" s="8">
        <v>0.17368550222564008</v>
      </c>
      <c r="H6" s="8">
        <v>0.538126375146047</v>
      </c>
      <c r="I6" s="54">
        <v>0</v>
      </c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503</v>
      </c>
      <c r="D7" s="53">
        <v>716181.0844070476</v>
      </c>
      <c r="E7" s="8">
        <v>0.23079507473942937</v>
      </c>
      <c r="F7" s="8">
        <v>6.0546884264557926E-2</v>
      </c>
      <c r="G7" s="8">
        <v>0.24505366525091099</v>
      </c>
      <c r="H7" s="8">
        <v>0.46360437574510122</v>
      </c>
      <c r="I7" s="54"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354</v>
      </c>
      <c r="D8" s="53">
        <v>512412.52094020351</v>
      </c>
      <c r="E8" s="8">
        <v>0.1939813002260003</v>
      </c>
      <c r="F8" s="8">
        <v>3.8111479874813184E-2</v>
      </c>
      <c r="G8" s="8">
        <v>0.29099710648482263</v>
      </c>
      <c r="H8" s="8">
        <v>0.4753776773142665</v>
      </c>
      <c r="I8" s="8">
        <v>1.5324361000962532E-3</v>
      </c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1241</v>
      </c>
      <c r="D9" s="53">
        <v>1681166.6981772191</v>
      </c>
      <c r="E9" s="8">
        <v>0.19877859624351438</v>
      </c>
      <c r="F9" s="8">
        <v>6.9430476474649921E-2</v>
      </c>
      <c r="G9" s="8">
        <v>0.21594656345891372</v>
      </c>
      <c r="H9" s="8">
        <v>0.51463352335079693</v>
      </c>
      <c r="I9" s="8">
        <v>1.2108404721275475E-3</v>
      </c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630</v>
      </c>
      <c r="D10" s="53">
        <v>953212.51777748321</v>
      </c>
      <c r="E10" s="8">
        <v>0.21779618972647141</v>
      </c>
      <c r="F10" s="8">
        <v>4.7029246366096837E-2</v>
      </c>
      <c r="G10" s="8">
        <v>0.24647849791620882</v>
      </c>
      <c r="H10" s="8">
        <v>0.48869606599122184</v>
      </c>
      <c r="I10" s="54">
        <v>0</v>
      </c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371</v>
      </c>
      <c r="D11" s="53">
        <v>549700.06661940599</v>
      </c>
      <c r="E11" s="8">
        <v>0.18304315695328893</v>
      </c>
      <c r="F11" s="8">
        <v>9.8913554450176466E-2</v>
      </c>
      <c r="G11" s="8">
        <v>0.24389866432654736</v>
      </c>
      <c r="H11" s="8">
        <v>0.47186995612048999</v>
      </c>
      <c r="I11" s="8">
        <v>2.274668149497686E-3</v>
      </c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631</v>
      </c>
      <c r="D12" s="53">
        <v>809279.78012386116</v>
      </c>
      <c r="E12" s="8">
        <v>0.23524371045916306</v>
      </c>
      <c r="F12" s="8">
        <v>6.5686376325993154E-2</v>
      </c>
      <c r="G12" s="8">
        <v>0.22168184634387816</v>
      </c>
      <c r="H12" s="8">
        <v>0.47641777271001312</v>
      </c>
      <c r="I12" s="8">
        <v>9.7029416095125169E-4</v>
      </c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610</v>
      </c>
      <c r="D13" s="53">
        <v>931705.72653656767</v>
      </c>
      <c r="E13" s="8">
        <v>0.21939864086288491</v>
      </c>
      <c r="F13" s="8">
        <v>4.8114833966350287E-2</v>
      </c>
      <c r="G13" s="8">
        <v>0.24627248160730825</v>
      </c>
      <c r="H13" s="8">
        <v>0.4862140435634556</v>
      </c>
      <c r="I13" s="54">
        <v>0</v>
      </c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30</v>
      </c>
      <c r="D14" s="53">
        <v>47053.611893437352</v>
      </c>
      <c r="E14" s="8">
        <v>7.2357797292127088E-2</v>
      </c>
      <c r="F14" s="54">
        <v>0</v>
      </c>
      <c r="G14" s="8">
        <v>4.3683708832748379E-2</v>
      </c>
      <c r="H14" s="14">
        <v>0.88395849387512437</v>
      </c>
      <c r="I14" s="54">
        <v>0</v>
      </c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88</v>
      </c>
      <c r="D15" s="53">
        <v>137962.48888130582</v>
      </c>
      <c r="E15" s="13">
        <v>6.9841367812069136E-2</v>
      </c>
      <c r="F15" s="8">
        <v>3.0273360751208053E-2</v>
      </c>
      <c r="G15" s="8">
        <v>0.10565570841489262</v>
      </c>
      <c r="H15" s="14">
        <v>0.79422956302183001</v>
      </c>
      <c r="I15" s="54">
        <v>0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141</v>
      </c>
      <c r="D16" s="53">
        <v>158677.54190012824</v>
      </c>
      <c r="E16" s="8">
        <v>0.21007410193168469</v>
      </c>
      <c r="F16" s="8">
        <v>3.161236915189905E-2</v>
      </c>
      <c r="G16" s="8">
        <v>0.24218506357829198</v>
      </c>
      <c r="H16" s="8">
        <v>0.51612846533812473</v>
      </c>
      <c r="I16" s="54">
        <v>0</v>
      </c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223</v>
      </c>
      <c r="D17" s="53">
        <v>339070.17356216669</v>
      </c>
      <c r="E17" s="8">
        <v>0.25615477285862076</v>
      </c>
      <c r="F17" s="8">
        <v>8.8136147198931494E-2</v>
      </c>
      <c r="G17" s="8">
        <v>0.23932119129140511</v>
      </c>
      <c r="H17" s="8">
        <v>0.41270019999302915</v>
      </c>
      <c r="I17" s="8">
        <v>3.6876886580136407E-3</v>
      </c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440</v>
      </c>
      <c r="D18" s="53">
        <v>661583.65828985779</v>
      </c>
      <c r="E18" s="8">
        <v>0.25450717903560588</v>
      </c>
      <c r="F18" s="8">
        <v>6.076364792452589E-2</v>
      </c>
      <c r="G18" s="8">
        <v>0.2185261150402332</v>
      </c>
      <c r="H18" s="8">
        <v>0.46620305799963302</v>
      </c>
      <c r="I18" s="54">
        <v>0</v>
      </c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781</v>
      </c>
      <c r="D19" s="53">
        <v>1054845.5116998469</v>
      </c>
      <c r="E19" s="8">
        <v>0.18909766234394942</v>
      </c>
      <c r="F19" s="8">
        <v>7.4630259453379186E-2</v>
      </c>
      <c r="G19" s="8">
        <v>0.25311552788229791</v>
      </c>
      <c r="H19" s="8">
        <v>0.48315655032037408</v>
      </c>
      <c r="I19" s="54">
        <v>0</v>
      </c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412</v>
      </c>
      <c r="D20" s="53">
        <v>559690.89411696966</v>
      </c>
      <c r="E20" s="8">
        <v>0.14769822358249901</v>
      </c>
      <c r="F20" s="13">
        <v>2.0762851191212198E-2</v>
      </c>
      <c r="G20" s="8">
        <v>0.18615136409193064</v>
      </c>
      <c r="H20" s="14">
        <v>0.64398457342545679</v>
      </c>
      <c r="I20" s="8">
        <v>1.4029877089013142E-3</v>
      </c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15</v>
      </c>
      <c r="D21" s="53">
        <v>19188.978285863595</v>
      </c>
      <c r="E21" s="8">
        <v>0.23032000706345815</v>
      </c>
      <c r="F21" s="8">
        <v>5.8592126532599847E-2</v>
      </c>
      <c r="G21" s="8">
        <v>5.6468573113384053E-2</v>
      </c>
      <c r="H21" s="8">
        <v>0.65461929329055779</v>
      </c>
      <c r="I21" s="54">
        <v>0</v>
      </c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1537</v>
      </c>
      <c r="D22" s="53">
        <v>2144834.4107149271</v>
      </c>
      <c r="E22" s="8">
        <v>0.21010306436762285</v>
      </c>
      <c r="F22" s="8">
        <v>5.5235012132034883E-2</v>
      </c>
      <c r="G22" s="8">
        <v>0.23311476390518648</v>
      </c>
      <c r="H22" s="8">
        <v>0.50118105233703691</v>
      </c>
      <c r="I22" s="8">
        <v>3.6610725812085196E-4</v>
      </c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334</v>
      </c>
      <c r="D23" s="53">
        <v>489544.80523977301</v>
      </c>
      <c r="E23" s="8">
        <v>0.18619282128741838</v>
      </c>
      <c r="F23" s="8">
        <v>8.8006482894689361E-2</v>
      </c>
      <c r="G23" s="8">
        <v>0.20017778215853702</v>
      </c>
      <c r="H23" s="8">
        <v>0.52306873430757306</v>
      </c>
      <c r="I23" s="8">
        <v>2.5541793517827151E-3</v>
      </c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413</v>
      </c>
      <c r="D24" s="53">
        <v>579133.57141103444</v>
      </c>
      <c r="E24" s="8">
        <v>0.25722169728099148</v>
      </c>
      <c r="F24" s="8">
        <v>9.3497788112260435E-2</v>
      </c>
      <c r="G24" s="8">
        <v>0.25875961028948974</v>
      </c>
      <c r="H24" s="13">
        <v>0.38836184240988314</v>
      </c>
      <c r="I24" s="8">
        <v>2.1590619073755439E-3</v>
      </c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371</v>
      </c>
      <c r="D25" s="53">
        <v>630756.25428294286</v>
      </c>
      <c r="E25" s="8">
        <v>0.27911903382872505</v>
      </c>
      <c r="F25" s="8">
        <v>5.0968726644152612E-2</v>
      </c>
      <c r="G25" s="8">
        <v>0.21970931175519748</v>
      </c>
      <c r="H25" s="8">
        <v>0.45020292777192367</v>
      </c>
      <c r="I25" s="54">
        <v>0</v>
      </c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643</v>
      </c>
      <c r="D26" s="53">
        <v>815040.56605162867</v>
      </c>
      <c r="E26" s="13">
        <v>0.14552779012850073</v>
      </c>
      <c r="F26" s="8">
        <v>6.6908596524369049E-2</v>
      </c>
      <c r="G26" s="8">
        <v>0.23324281538535771</v>
      </c>
      <c r="H26" s="8">
        <v>0.55335736193424445</v>
      </c>
      <c r="I26" s="8">
        <v>9.6343602752694689E-4</v>
      </c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444</v>
      </c>
      <c r="D27" s="53">
        <v>609448.8242091001</v>
      </c>
      <c r="E27" s="8">
        <v>0.16105234414668868</v>
      </c>
      <c r="F27" s="8">
        <v>3.4003346901837067E-2</v>
      </c>
      <c r="G27" s="8">
        <v>0.19599152524060048</v>
      </c>
      <c r="H27" s="14">
        <v>0.60895278371087291</v>
      </c>
      <c r="I27" s="54">
        <v>0</v>
      </c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220</v>
      </c>
      <c r="D28" s="53">
        <v>218540.3927832107</v>
      </c>
      <c r="E28" s="8">
        <v>0.17014350203419254</v>
      </c>
      <c r="F28" s="8">
        <v>6.3977630369997734E-2</v>
      </c>
      <c r="G28" s="8">
        <v>0.17464641869248601</v>
      </c>
      <c r="H28" s="8">
        <v>0.58763933993509354</v>
      </c>
      <c r="I28" s="8">
        <v>3.5931089682310711E-3</v>
      </c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598</v>
      </c>
      <c r="D29" s="53">
        <v>580058.09372823196</v>
      </c>
      <c r="E29" s="8">
        <v>0.14887276020660711</v>
      </c>
      <c r="F29" s="8">
        <v>5.737536379747734E-2</v>
      </c>
      <c r="G29" s="8">
        <v>0.18449250569250653</v>
      </c>
      <c r="H29" s="14">
        <v>0.60925937030340627</v>
      </c>
      <c r="I29" s="54">
        <v>0</v>
      </c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765</v>
      </c>
      <c r="D30" s="53">
        <v>972499.73868474015</v>
      </c>
      <c r="E30" s="8">
        <v>0.17447534315414873</v>
      </c>
      <c r="F30" s="8">
        <v>6.4076821513235627E-2</v>
      </c>
      <c r="G30" s="8">
        <v>0.19599482380554012</v>
      </c>
      <c r="H30" s="8">
        <v>0.56416726801108474</v>
      </c>
      <c r="I30" s="8">
        <v>1.285743515990046E-3</v>
      </c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288</v>
      </c>
      <c r="D31" s="53">
        <v>863280.99075852346</v>
      </c>
      <c r="E31" s="8">
        <v>0.28793719596004153</v>
      </c>
      <c r="F31" s="8">
        <v>6.0207092456417047E-2</v>
      </c>
      <c r="G31" s="8">
        <v>0.30372495215775758</v>
      </c>
      <c r="H31" s="13">
        <v>0.3481307594257832</v>
      </c>
      <c r="I31" s="54">
        <v>0</v>
      </c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1577</v>
      </c>
      <c r="D32" s="53">
        <v>2234986.3996115644</v>
      </c>
      <c r="E32" s="8">
        <v>0.21807128413242619</v>
      </c>
      <c r="F32" s="8">
        <v>6.6759963792404883E-2</v>
      </c>
      <c r="G32" s="8">
        <v>0.24152322535648088</v>
      </c>
      <c r="H32" s="8">
        <v>0.47364552671869026</v>
      </c>
      <c r="I32" s="54">
        <v>0</v>
      </c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294</v>
      </c>
      <c r="D33" s="53">
        <v>399392.81634313532</v>
      </c>
      <c r="E33" s="8">
        <v>0.13620589624723056</v>
      </c>
      <c r="F33" s="8">
        <v>3.0910571261679971E-2</v>
      </c>
      <c r="G33" s="13">
        <v>0.14568974304639429</v>
      </c>
      <c r="H33" s="14">
        <v>0.68209699101656029</v>
      </c>
      <c r="I33" s="8">
        <v>5.0967984281347781E-3</v>
      </c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409</v>
      </c>
      <c r="D34" s="53">
        <v>549895.7468850431</v>
      </c>
      <c r="E34" s="8">
        <v>0.18027729607965567</v>
      </c>
      <c r="F34" s="8">
        <v>4.6138280018302474E-2</v>
      </c>
      <c r="G34" s="8">
        <v>0.21317669711411777</v>
      </c>
      <c r="H34" s="8">
        <v>0.56040772678792339</v>
      </c>
      <c r="I34" s="54">
        <v>0</v>
      </c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364</v>
      </c>
      <c r="D35" s="53">
        <v>495410.80729074741</v>
      </c>
      <c r="E35" s="8">
        <v>0.21391070421333008</v>
      </c>
      <c r="F35" s="8">
        <v>4.8467666842493005E-2</v>
      </c>
      <c r="G35" s="8">
        <v>0.20857333334096043</v>
      </c>
      <c r="H35" s="8">
        <v>0.52746326872517102</v>
      </c>
      <c r="I35" s="8">
        <v>1.5850268780455829E-3</v>
      </c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495</v>
      </c>
      <c r="D36" s="53">
        <v>686575.75464886543</v>
      </c>
      <c r="E36" s="8">
        <v>0.20368995867114059</v>
      </c>
      <c r="F36" s="8">
        <v>5.4323151494155113E-2</v>
      </c>
      <c r="G36" s="8">
        <v>0.21491625585198271</v>
      </c>
      <c r="H36" s="8">
        <v>0.52524944349521752</v>
      </c>
      <c r="I36" s="8">
        <v>1.8211904875018515E-3</v>
      </c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603</v>
      </c>
      <c r="D37" s="53">
        <v>902496.90713005012</v>
      </c>
      <c r="E37" s="8">
        <v>0.2180949641000039</v>
      </c>
      <c r="F37" s="8">
        <v>8.2962569725654911E-2</v>
      </c>
      <c r="G37" s="8">
        <v>0.25471314722281918</v>
      </c>
      <c r="H37" s="8">
        <v>0.44422931895152212</v>
      </c>
      <c r="I37" s="54">
        <v>0</v>
      </c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149</v>
      </c>
      <c r="D38" s="53">
        <v>191943.67377802954</v>
      </c>
      <c r="E38" s="8">
        <v>0.15579592866537781</v>
      </c>
      <c r="F38" s="8">
        <v>3.8820826095834288E-2</v>
      </c>
      <c r="G38" s="8">
        <v>0.19440558520287626</v>
      </c>
      <c r="H38" s="8">
        <v>0.61097766003591225</v>
      </c>
      <c r="I38" s="54">
        <v>0</v>
      </c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158</v>
      </c>
      <c r="D39" s="53">
        <v>219592.987837986</v>
      </c>
      <c r="E39" s="8">
        <v>0.1693699479710907</v>
      </c>
      <c r="F39" s="8">
        <v>4.7851873342667078E-2</v>
      </c>
      <c r="G39" s="8">
        <v>0.25597998522921073</v>
      </c>
      <c r="H39" s="8">
        <v>0.52679819345703216</v>
      </c>
      <c r="I39" s="54">
        <v>0</v>
      </c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106</v>
      </c>
      <c r="D40" s="53">
        <v>142781.00955884019</v>
      </c>
      <c r="E40" s="8">
        <v>0.22438013739010088</v>
      </c>
      <c r="F40" s="8">
        <v>5.1910937964811658E-2</v>
      </c>
      <c r="G40" s="8">
        <v>0.17450292974255799</v>
      </c>
      <c r="H40" s="8">
        <v>0.54920599490252986</v>
      </c>
      <c r="I40" s="54">
        <v>0</v>
      </c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166</v>
      </c>
      <c r="D41" s="53">
        <v>224592.86211163242</v>
      </c>
      <c r="E41" s="8">
        <v>0.17711920790450322</v>
      </c>
      <c r="F41" s="8">
        <v>4.2760910719033596E-2</v>
      </c>
      <c r="G41" s="8">
        <v>0.24251654915297297</v>
      </c>
      <c r="H41" s="8">
        <v>0.53760333222349055</v>
      </c>
      <c r="I41" s="54">
        <v>0</v>
      </c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194</v>
      </c>
      <c r="D42" s="53">
        <v>266396.0208893019</v>
      </c>
      <c r="E42" s="8">
        <v>0.248479555374991</v>
      </c>
      <c r="F42" s="8">
        <v>5.4083430319094947E-2</v>
      </c>
      <c r="G42" s="8">
        <v>0.17884996928796512</v>
      </c>
      <c r="H42" s="8">
        <v>0.51563940547510279</v>
      </c>
      <c r="I42" s="8">
        <v>2.9476395428458496E-3</v>
      </c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203</v>
      </c>
      <c r="D43" s="53">
        <v>291508.93260373967</v>
      </c>
      <c r="E43" s="8">
        <v>0.19801233097986862</v>
      </c>
      <c r="F43" s="8">
        <v>6.1777278147646289E-2</v>
      </c>
      <c r="G43" s="8">
        <v>0.20095297630627326</v>
      </c>
      <c r="H43" s="8">
        <v>0.53925741456621312</v>
      </c>
      <c r="I43" s="54">
        <v>0</v>
      </c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178</v>
      </c>
      <c r="D44" s="53">
        <v>243821.63421665778</v>
      </c>
      <c r="E44" s="8">
        <v>0.21419505182901052</v>
      </c>
      <c r="F44" s="8">
        <v>5.3542397648617637E-2</v>
      </c>
      <c r="G44" s="8">
        <v>0.22871857651654573</v>
      </c>
      <c r="H44" s="8">
        <v>0.49841569555205711</v>
      </c>
      <c r="I44" s="8">
        <v>5.128278453768534E-3</v>
      </c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232</v>
      </c>
      <c r="D45" s="53">
        <v>303934.67921770934</v>
      </c>
      <c r="E45" s="8">
        <v>0.18972159935105612</v>
      </c>
      <c r="F45" s="8">
        <v>4.1475139194515863E-2</v>
      </c>
      <c r="G45" s="8">
        <v>0.2931970535106444</v>
      </c>
      <c r="H45" s="8">
        <v>0.4756062079437835</v>
      </c>
      <c r="I45" s="54">
        <v>0</v>
      </c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246</v>
      </c>
      <c r="D46" s="53">
        <v>341701.93877327238</v>
      </c>
      <c r="E46" s="8">
        <v>0.21657207450019991</v>
      </c>
      <c r="F46" s="8">
        <v>6.2582081281006896E-2</v>
      </c>
      <c r="G46" s="8">
        <v>0.20113354719875404</v>
      </c>
      <c r="H46" s="8">
        <v>0.51971229702003896</v>
      </c>
      <c r="I46" s="54">
        <v>0</v>
      </c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239</v>
      </c>
      <c r="D47" s="53">
        <v>408105.47696753516</v>
      </c>
      <c r="E47" s="8">
        <v>0.23294172955389414</v>
      </c>
      <c r="F47" s="8">
        <v>0.11545261957213727</v>
      </c>
      <c r="G47" s="8">
        <v>0.25789293184408407</v>
      </c>
      <c r="H47" s="13">
        <v>0.39371271902988431</v>
      </c>
      <c r="I47" s="54">
        <v>0</v>
      </c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353</v>
      </c>
      <c r="D48" s="53">
        <v>507005.57214356895</v>
      </c>
      <c r="E48" s="8">
        <v>0.18789033813609624</v>
      </c>
      <c r="F48" s="8">
        <v>6.022983296420948E-2</v>
      </c>
      <c r="G48" s="8">
        <v>0.21849600874780134</v>
      </c>
      <c r="H48" s="8">
        <v>0.53091760419290601</v>
      </c>
      <c r="I48" s="8">
        <v>2.4662159589872255E-3</v>
      </c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1518</v>
      </c>
      <c r="D49" s="53">
        <v>2127373.6438111318</v>
      </c>
      <c r="E49" s="8">
        <v>0.20989475149257145</v>
      </c>
      <c r="F49" s="8">
        <v>6.1585895211487343E-2</v>
      </c>
      <c r="G49" s="8">
        <v>0.2290194146856929</v>
      </c>
      <c r="H49" s="8">
        <v>0.4991308264669671</v>
      </c>
      <c r="I49" s="8">
        <v>3.6911214328262535E-4</v>
      </c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0</v>
      </c>
      <c r="D50" s="53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1871</v>
      </c>
      <c r="D51" s="53">
        <v>2634379.2159547047</v>
      </c>
      <c r="E51" s="8">
        <v>0.20565984099983858</v>
      </c>
      <c r="F51" s="8">
        <v>6.132491110131074E-2</v>
      </c>
      <c r="G51" s="8">
        <v>0.22699410814815019</v>
      </c>
      <c r="H51" s="8">
        <v>0.50524842462061603</v>
      </c>
      <c r="I51" s="8">
        <v>7.7271513008361607E-4</v>
      </c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0</v>
      </c>
      <c r="D52" s="53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1871</v>
      </c>
      <c r="D53" s="53">
        <v>2634379.2159547047</v>
      </c>
      <c r="E53" s="8">
        <v>0.20565984099983858</v>
      </c>
      <c r="F53" s="8">
        <v>6.132491110131074E-2</v>
      </c>
      <c r="G53" s="8">
        <v>0.22699410814815019</v>
      </c>
      <c r="H53" s="8">
        <v>0.50524842462061603</v>
      </c>
      <c r="I53" s="8">
        <v>7.7271513008361607E-4</v>
      </c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1747</v>
      </c>
      <c r="D54" s="53">
        <v>2450125.4343443322</v>
      </c>
      <c r="E54" s="8">
        <v>0.20225190360322073</v>
      </c>
      <c r="F54" s="8">
        <v>6.1529075425784473E-2</v>
      </c>
      <c r="G54" s="8">
        <v>0.22136352934017731</v>
      </c>
      <c r="H54" s="8">
        <v>0.51434515643908252</v>
      </c>
      <c r="I54" s="8">
        <v>5.1033519173704237E-4</v>
      </c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124</v>
      </c>
      <c r="D55" s="53">
        <v>184253.78161036683</v>
      </c>
      <c r="E55" s="8">
        <v>0.25097708779461464</v>
      </c>
      <c r="F55" s="8">
        <v>5.8610024059066783E-2</v>
      </c>
      <c r="G55" s="8">
        <v>0.30186705906900746</v>
      </c>
      <c r="H55" s="8">
        <v>0.38428410137562097</v>
      </c>
      <c r="I55" s="8">
        <v>4.2617277016903012E-3</v>
      </c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1871</v>
      </c>
      <c r="D57" s="53">
        <v>2634379.2159547047</v>
      </c>
      <c r="E57" s="8">
        <v>0.20565984099983858</v>
      </c>
      <c r="F57" s="8">
        <v>6.132491110131074E-2</v>
      </c>
      <c r="G57" s="8">
        <v>0.22699410814815019</v>
      </c>
      <c r="H57" s="8">
        <v>0.50524842462061603</v>
      </c>
      <c r="I57" s="8">
        <v>7.7271513008361607E-4</v>
      </c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0</v>
      </c>
      <c r="D58" s="53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0</v>
      </c>
      <c r="D59" s="53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0</v>
      </c>
      <c r="D60" s="53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1871</v>
      </c>
      <c r="D61" s="53">
        <v>2634379.2159547047</v>
      </c>
      <c r="E61" s="8">
        <v>0.20565984099983858</v>
      </c>
      <c r="F61" s="8">
        <v>6.132491110131074E-2</v>
      </c>
      <c r="G61" s="8">
        <v>0.22699410814815019</v>
      </c>
      <c r="H61" s="8">
        <v>0.50524842462061603</v>
      </c>
      <c r="I61" s="8">
        <v>7.7271513008361607E-4</v>
      </c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1379</v>
      </c>
      <c r="D62" s="53">
        <v>1908235.7973637423</v>
      </c>
      <c r="E62" s="8">
        <v>0.20236921518520867</v>
      </c>
      <c r="F62" s="8">
        <v>7.4583402892441017E-2</v>
      </c>
      <c r="G62" s="8">
        <v>0.20822642891289919</v>
      </c>
      <c r="H62" s="8">
        <v>0.51440945279217631</v>
      </c>
      <c r="I62" s="8">
        <v>4.1150021727656293E-4</v>
      </c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492</v>
      </c>
      <c r="D63" s="53">
        <v>726143.41859095998</v>
      </c>
      <c r="E63" s="8">
        <v>0.21430729247353086</v>
      </c>
      <c r="F63" s="13">
        <v>2.6482856478021871E-2</v>
      </c>
      <c r="G63" s="8">
        <v>0.27631378306807142</v>
      </c>
      <c r="H63" s="8">
        <v>0.48117411443607083</v>
      </c>
      <c r="I63" s="8">
        <v>1.7219535443042647E-3</v>
      </c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178</v>
      </c>
      <c r="D64" s="53">
        <v>263403.71762334032</v>
      </c>
      <c r="E64" s="8">
        <v>0.22215702186841704</v>
      </c>
      <c r="F64" s="8">
        <v>5.7441124961540489E-2</v>
      </c>
      <c r="G64" s="14">
        <v>0.35700407790228939</v>
      </c>
      <c r="H64" s="13">
        <v>0.3586507457094843</v>
      </c>
      <c r="I64" s="8">
        <v>4.7470295582689292E-3</v>
      </c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1693</v>
      </c>
      <c r="D65" s="53">
        <v>2370975.4983313615</v>
      </c>
      <c r="E65" s="8">
        <v>0.20382708533697072</v>
      </c>
      <c r="F65" s="8">
        <v>6.1756380641333243E-2</v>
      </c>
      <c r="G65" s="8">
        <v>0.21255063988563996</v>
      </c>
      <c r="H65" s="8">
        <v>0.52153470579362848</v>
      </c>
      <c r="I65" s="8">
        <v>3.3118834242813934E-4</v>
      </c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1165</v>
      </c>
      <c r="D66" s="53">
        <v>1568735.3562218845</v>
      </c>
      <c r="E66" s="8">
        <v>0.16032664528483334</v>
      </c>
      <c r="F66" s="8">
        <v>3.5717666154919364E-2</v>
      </c>
      <c r="G66" s="8">
        <v>0.21552609919048732</v>
      </c>
      <c r="H66" s="14">
        <v>0.5879290336564521</v>
      </c>
      <c r="I66" s="8">
        <v>5.0055571331116845E-4</v>
      </c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706</v>
      </c>
      <c r="D67" s="53">
        <v>1065643.859732816</v>
      </c>
      <c r="E67" s="14">
        <v>0.27239488224193464</v>
      </c>
      <c r="F67" s="8">
        <v>9.9021361145052833E-2</v>
      </c>
      <c r="G67" s="8">
        <v>0.24387617522247876</v>
      </c>
      <c r="H67" s="13">
        <v>0.3835342201198837</v>
      </c>
      <c r="I67" s="8">
        <v>1.1733612706494854E-3</v>
      </c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657</v>
      </c>
      <c r="D68" s="53">
        <v>909979.77264499711</v>
      </c>
      <c r="E68" s="8">
        <v>0.23850117039554949</v>
      </c>
      <c r="F68" s="8">
        <v>9.1779281494831444E-2</v>
      </c>
      <c r="G68" s="8">
        <v>0.25384402882614937</v>
      </c>
      <c r="H68" s="13">
        <v>0.41450143903366227</v>
      </c>
      <c r="I68" s="8">
        <v>1.3740802498076201E-3</v>
      </c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217</v>
      </c>
      <c r="D69" s="53">
        <v>299902.3018665624</v>
      </c>
      <c r="E69" s="8">
        <v>0.15401398030030555</v>
      </c>
      <c r="F69" s="8">
        <v>7.3073883018292443E-2</v>
      </c>
      <c r="G69" s="13">
        <v>0.1249658323090915</v>
      </c>
      <c r="H69" s="14">
        <v>0.64532798687243553</v>
      </c>
      <c r="I69" s="8">
        <v>2.6183174998752668E-3</v>
      </c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184</v>
      </c>
      <c r="D70" s="53">
        <v>253197.78105047278</v>
      </c>
      <c r="E70" s="8">
        <v>0.21127572347922285</v>
      </c>
      <c r="F70" s="8">
        <v>6.4544989585727602E-2</v>
      </c>
      <c r="G70" s="14">
        <v>0.34323178009337985</v>
      </c>
      <c r="H70" s="8">
        <v>0.38094750684166889</v>
      </c>
      <c r="I70" s="54">
        <v>0</v>
      </c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140</v>
      </c>
      <c r="D71" s="53">
        <v>206214.74596186972</v>
      </c>
      <c r="E71" s="13">
        <v>7.9135020794807803E-2</v>
      </c>
      <c r="F71" s="8">
        <v>3.7499870534472249E-2</v>
      </c>
      <c r="G71" s="8">
        <v>0.13082111047987682</v>
      </c>
      <c r="H71" s="14">
        <v>0.7525439981908435</v>
      </c>
      <c r="I71" s="54">
        <v>0</v>
      </c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166</v>
      </c>
      <c r="D72" s="53">
        <v>238870.48715107431</v>
      </c>
      <c r="E72" s="8">
        <v>0.22428935194582636</v>
      </c>
      <c r="F72" s="8">
        <v>3.9571222221620829E-2</v>
      </c>
      <c r="G72" s="8">
        <v>0.28352703983265376</v>
      </c>
      <c r="H72" s="8">
        <v>0.45261238599989928</v>
      </c>
      <c r="I72" s="54">
        <v>0</v>
      </c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238</v>
      </c>
      <c r="D73" s="53">
        <v>346357.41702088888</v>
      </c>
      <c r="E73" s="8">
        <v>0.19837099519972046</v>
      </c>
      <c r="F73" s="8">
        <v>4.5075126947764846E-2</v>
      </c>
      <c r="G73" s="8">
        <v>0.20504346816934013</v>
      </c>
      <c r="H73" s="8">
        <v>0.55151040968317444</v>
      </c>
      <c r="I73" s="54">
        <v>0</v>
      </c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269</v>
      </c>
      <c r="D74" s="53">
        <v>379856.71025883954</v>
      </c>
      <c r="E74" s="8">
        <v>0.22763556749544944</v>
      </c>
      <c r="F74" s="13">
        <v>1.8376876115851235E-2</v>
      </c>
      <c r="G74" s="8">
        <v>0.20242041502286276</v>
      </c>
      <c r="H74" s="8">
        <v>0.55156714136583707</v>
      </c>
      <c r="I74" s="54">
        <v>0</v>
      </c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I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4" display="Vissza" xr:uid="{45D04648-2AA2-44DD-87CF-169AEC11F738}"/>
  </hyperlinks>
  <pageMargins left="0.75" right="0.75" top="1" bottom="1" header="0.5" footer="0.5"/>
  <pageSetup orientation="portrait" horizontalDpi="300" verticalDpi="300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BD2C3-0277-4FBA-B61C-58E44695EAEB}">
  <sheetPr codeName="Munka91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327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2.9053834794285402E-2</v>
      </c>
      <c r="F4" s="8">
        <v>0.96970481325473368</v>
      </c>
      <c r="G4" s="8">
        <v>1.2413519509804839E-3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1.8072958458293542E-2</v>
      </c>
      <c r="F5" s="8">
        <v>0.97843228748623057</v>
      </c>
      <c r="G5" s="8">
        <v>3.4947540554761481E-3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3.7629085417522773E-2</v>
      </c>
      <c r="F6" s="8">
        <v>0.96237091458247703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2.7227406943812961E-2</v>
      </c>
      <c r="F7" s="8">
        <v>0.9727725930561868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4.1743316515143486E-2</v>
      </c>
      <c r="F8" s="8">
        <v>0.95825668348485626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3.3144826780742848E-2</v>
      </c>
      <c r="F9" s="8">
        <v>0.96516038256511394</v>
      </c>
      <c r="G9" s="8">
        <v>1.6947906541435842E-3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1.7854171315167203E-2</v>
      </c>
      <c r="F10" s="8">
        <v>0.98214582868483324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1.9880805026271427E-2</v>
      </c>
      <c r="F11" s="8">
        <v>0.97481982310161019</v>
      </c>
      <c r="G11" s="8">
        <v>5.2993718721181275E-3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4.5981170420545926E-2</v>
      </c>
      <c r="F12" s="8">
        <v>0.95401882957945394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1.8335290509347478E-2</v>
      </c>
      <c r="F13" s="8">
        <v>0.98166470949065243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5.0226570189469175E-2</v>
      </c>
      <c r="F14" s="8">
        <v>0.94977342981053081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8">
        <v>1.630933137913762E-2</v>
      </c>
      <c r="F15" s="8">
        <v>0.98195639186768136</v>
      </c>
      <c r="G15" s="8">
        <v>1.7342767531812533E-3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4.4633438215049628E-2</v>
      </c>
      <c r="F16" s="8">
        <v>0.95536656178495061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3.6649178511813367E-2</v>
      </c>
      <c r="F17" s="8">
        <v>0.95817713894187084</v>
      </c>
      <c r="G17" s="8">
        <v>5.1736825463155169E-3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3.6627648756525383E-2</v>
      </c>
      <c r="F18" s="8">
        <v>0.96337235124347476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2.7846115264056729E-2</v>
      </c>
      <c r="F19" s="8">
        <v>0.97057133553889197</v>
      </c>
      <c r="G19" s="8">
        <v>1.582549197051572E-3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1.8086941412911711E-2</v>
      </c>
      <c r="F20" s="8">
        <v>0.98191305858708811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7.2187058739647078E-2</v>
      </c>
      <c r="F21" s="8">
        <v>0.92781294126035296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3.3072311287877028E-2</v>
      </c>
      <c r="F22" s="8">
        <v>0.96618474019926193</v>
      </c>
      <c r="G22" s="8">
        <v>7.4294851286089568E-4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9.2351347595728463E-3</v>
      </c>
      <c r="F23" s="8">
        <v>0.98706544037248067</v>
      </c>
      <c r="G23" s="8">
        <v>3.6994248679464059E-3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2.5826961070672616E-2</v>
      </c>
      <c r="F24" s="8">
        <v>0.97104861603487502</v>
      </c>
      <c r="G24" s="8">
        <v>3.1244228944515813E-3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5.67732835800107E-2</v>
      </c>
      <c r="F25" s="8">
        <v>0.9432267164199889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2.1884869938529027E-2</v>
      </c>
      <c r="F26" s="8">
        <v>0.97612359924913727</v>
      </c>
      <c r="G26" s="8">
        <v>1.9915308123345673E-3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1.7634760325609553E-2</v>
      </c>
      <c r="F27" s="8">
        <v>0.98236523967439071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4.28234455568899E-3</v>
      </c>
      <c r="F28" s="14">
        <v>0.99571765544431112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1.3591146274781174E-2</v>
      </c>
      <c r="F29" s="8">
        <v>0.98640885372521847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2.9645244165384291E-2</v>
      </c>
      <c r="F30" s="8">
        <v>0.96837975281570277</v>
      </c>
      <c r="G30" s="8">
        <v>1.9750030189132641E-3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5.9389354187070025E-2</v>
      </c>
      <c r="F31" s="8">
        <v>0.93828114722682121</v>
      </c>
      <c r="G31" s="8">
        <v>2.3294985861087893E-3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3.2054433604212083E-2</v>
      </c>
      <c r="F32" s="8">
        <v>0.96700093647394458</v>
      </c>
      <c r="G32" s="8">
        <v>9.4462992184233554E-4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8">
        <v>2.3384460823161753E-2</v>
      </c>
      <c r="F33" s="8">
        <v>0.97481355641340572</v>
      </c>
      <c r="G33" s="8">
        <v>1.8019827634335095E-3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1.8920276083100696E-2</v>
      </c>
      <c r="F34" s="8">
        <v>0.98107972391689913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2.6738340994884684E-2</v>
      </c>
      <c r="F35" s="8">
        <v>0.97326165900511508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3.3447267058591031E-2</v>
      </c>
      <c r="F36" s="8">
        <v>0.96401571751250525</v>
      </c>
      <c r="G36" s="8">
        <v>2.5370154289035694E-3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3.705298712888961E-2</v>
      </c>
      <c r="F37" s="8">
        <v>0.96069284667178712</v>
      </c>
      <c r="G37" s="8">
        <v>2.2541661993234897E-3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4.2100497794679862E-3</v>
      </c>
      <c r="F38" s="14">
        <v>0.99578995022053196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2.1164126133648355E-2</v>
      </c>
      <c r="F39" s="8">
        <v>0.97883587386635151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3.2445359021004344E-2</v>
      </c>
      <c r="F40" s="8">
        <v>0.96755464097899591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3.0545433567047354E-2</v>
      </c>
      <c r="F41" s="8">
        <v>0.96945456643295247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2.3374398882060013E-2</v>
      </c>
      <c r="F42" s="8">
        <v>0.97662560111793983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3.458090250286968E-2</v>
      </c>
      <c r="F43" s="8">
        <v>0.96262836490554848</v>
      </c>
      <c r="G43" s="8">
        <v>2.7907325915819971E-3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3.3983466428947416E-2</v>
      </c>
      <c r="F44" s="8">
        <v>0.96239105470761743</v>
      </c>
      <c r="G44" s="8">
        <v>3.6254788634352856E-3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4.0261810436709178E-2</v>
      </c>
      <c r="F45" s="8">
        <v>0.95973818956329071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4.6768269245293738E-2</v>
      </c>
      <c r="F46" s="8">
        <v>0.95323173075470602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2.3073973427070515E-2</v>
      </c>
      <c r="F47" s="8">
        <v>0.97178816978429017</v>
      </c>
      <c r="G47" s="8">
        <v>5.1378567886392812E-3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8">
        <v>2.4602614404248907E-2</v>
      </c>
      <c r="F48" s="8">
        <v>0.97158565092390026</v>
      </c>
      <c r="G48" s="8">
        <v>3.8117346718507025E-3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3.1203526772274223E-2</v>
      </c>
      <c r="F49" s="8">
        <v>0.96879647322772688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8">
        <v>1.2682123577385773E-2</v>
      </c>
      <c r="F50" s="8">
        <v>0.9859922434856988</v>
      </c>
      <c r="G50" s="8">
        <v>1.3256329369154018E-3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3.4089411253972447E-2</v>
      </c>
      <c r="F51" s="8">
        <v>0.9646951597632184</v>
      </c>
      <c r="G51" s="8">
        <v>1.2154289828099376E-3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8">
        <v>1.3271653776612425E-2</v>
      </c>
      <c r="F52" s="8">
        <v>0.98672834622338756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3.3225953075450509E-2</v>
      </c>
      <c r="F53" s="8">
        <v>0.96520453581975862</v>
      </c>
      <c r="G53" s="8">
        <v>1.5695111047911061E-3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2.790753086070126E-2</v>
      </c>
      <c r="F54" s="8">
        <v>0.97077233774098293</v>
      </c>
      <c r="G54" s="8">
        <v>1.3201313983155659E-3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4.7116497995245525E-2</v>
      </c>
      <c r="F55" s="8">
        <v>0.95288350200475436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4.2461591920989881E-2</v>
      </c>
      <c r="F56" s="8">
        <v>0.95753840807901014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3.3466970925523878E-2</v>
      </c>
      <c r="F57" s="8">
        <v>0.96522723749136541</v>
      </c>
      <c r="G57" s="8">
        <v>1.3057915831114844E-3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3.105603769193948E-2</v>
      </c>
      <c r="F58" s="8">
        <v>0.96500014968638848</v>
      </c>
      <c r="G58" s="8">
        <v>3.9438126216722177E-3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3.3790700581352285E-3</v>
      </c>
      <c r="F59" s="14">
        <v>0.99662092994186446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3.434670303119205E-3</v>
      </c>
      <c r="F60" s="14">
        <v>0.99656532969688105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3.3704218714807312E-2</v>
      </c>
      <c r="F61" s="8">
        <v>0.96482909945842654</v>
      </c>
      <c r="G61" s="8">
        <v>1.4666818267669744E-3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2.2451814961259559E-2</v>
      </c>
      <c r="F62" s="8">
        <v>0.97625430142813807</v>
      </c>
      <c r="G62" s="8">
        <v>1.2938836106035003E-3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4.5896554178770997E-2</v>
      </c>
      <c r="F63" s="8">
        <v>0.95299610982660854</v>
      </c>
      <c r="G63" s="8">
        <v>1.1073359946203098E-3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2.7970394198788103E-2</v>
      </c>
      <c r="F64" s="8">
        <v>0.96736457149992139</v>
      </c>
      <c r="G64" s="8">
        <v>4.6650343012902967E-3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2.922102690110677E-2</v>
      </c>
      <c r="F65" s="8">
        <v>0.97006594975920446</v>
      </c>
      <c r="G65" s="8">
        <v>7.1302333968955255E-4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1.5207556414795926E-2</v>
      </c>
      <c r="F66" s="14">
        <v>0.98391218710171358</v>
      </c>
      <c r="G66" s="8">
        <v>8.8025648349070119E-4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6.1629465676323686E-2</v>
      </c>
      <c r="F67" s="13">
        <v>0.93627964632122263</v>
      </c>
      <c r="G67" s="8">
        <v>2.0908880024546935E-3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2.1184275429133242E-2</v>
      </c>
      <c r="F68" s="8">
        <v>0.97687984486495627</v>
      </c>
      <c r="G68" s="8">
        <v>1.9358797059107142E-3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2.4347325248690595E-2</v>
      </c>
      <c r="F69" s="8">
        <v>0.97565267475130957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3.6122326322095291E-2</v>
      </c>
      <c r="F70" s="8">
        <v>0.95766888037062403</v>
      </c>
      <c r="G70" s="8">
        <v>6.2087933072806608E-3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14">
        <v>8.8842757913009343E-2</v>
      </c>
      <c r="F71" s="13">
        <v>0.91115724208699067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2.2738435088182164E-2</v>
      </c>
      <c r="F72" s="8">
        <v>0.97726156491181826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1.429376519371754E-2</v>
      </c>
      <c r="F73" s="8">
        <v>0.98570623480628228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2.668530656688009E-2</v>
      </c>
      <c r="F74" s="8">
        <v>0.9733146934331196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5" display="Vissza" xr:uid="{BB895431-3E2E-48BA-A936-78D9A2B43346}"/>
  </hyperlinks>
  <pageMargins left="0.75" right="0.75" top="1" bottom="1" header="0.5" footer="0.5"/>
  <pageSetup orientation="portrait" horizontalDpi="300" verticalDpi="300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67E3F-C110-44D4-B2BF-89C3D38BBEA1}">
  <sheetPr codeName="Munka92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8" width="13.5703125" style="1" customWidth="1"/>
    <col min="9" max="9" width="13.28515625" style="1" customWidth="1"/>
    <col min="10" max="11" width="13.5703125" style="1" customWidth="1"/>
    <col min="12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328</v>
      </c>
      <c r="D1" s="65"/>
      <c r="E1" s="65"/>
      <c r="F1" s="65"/>
      <c r="G1" s="65"/>
      <c r="H1" s="65"/>
      <c r="I1" s="65"/>
      <c r="J1" s="65"/>
      <c r="K1" s="65"/>
    </row>
    <row r="2" spans="1:44" ht="125.1" customHeight="1" x14ac:dyDescent="0.2">
      <c r="A2" s="67"/>
      <c r="B2" s="67"/>
      <c r="C2" s="66" t="s">
        <v>1</v>
      </c>
      <c r="D2" s="66"/>
      <c r="E2" s="4" t="s">
        <v>329</v>
      </c>
      <c r="F2" s="4" t="s">
        <v>330</v>
      </c>
      <c r="G2" s="4" t="s">
        <v>331</v>
      </c>
      <c r="H2" s="4" t="s">
        <v>332</v>
      </c>
      <c r="I2" s="4" t="s">
        <v>333</v>
      </c>
      <c r="J2" s="4" t="s">
        <v>334</v>
      </c>
      <c r="K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66</v>
      </c>
      <c r="D4" s="53">
        <v>116502.82687243089</v>
      </c>
      <c r="E4" s="8">
        <v>0.15111837877311024</v>
      </c>
      <c r="F4" s="8">
        <v>6.9465223922334007E-2</v>
      </c>
      <c r="G4" s="8">
        <v>3.8385277110244038E-2</v>
      </c>
      <c r="H4" s="8">
        <v>0.57959384497268907</v>
      </c>
      <c r="I4" s="54">
        <v>0</v>
      </c>
      <c r="J4" s="8">
        <v>0.21304403192125865</v>
      </c>
      <c r="K4" s="54">
        <v>0</v>
      </c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18</v>
      </c>
      <c r="D5" s="53">
        <v>25741.89797004102</v>
      </c>
      <c r="E5" s="8">
        <v>0.1260320256705463</v>
      </c>
      <c r="F5" s="54">
        <v>0</v>
      </c>
      <c r="G5" s="8">
        <v>5.4983077308150878E-2</v>
      </c>
      <c r="H5" s="8">
        <v>0.58010065366133357</v>
      </c>
      <c r="I5" s="54">
        <v>0</v>
      </c>
      <c r="J5" s="8">
        <v>0.23888424335996944</v>
      </c>
      <c r="K5" s="54">
        <v>0</v>
      </c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21</v>
      </c>
      <c r="D6" s="53">
        <v>42257.595814329135</v>
      </c>
      <c r="E6" s="8">
        <v>0.12496841560694985</v>
      </c>
      <c r="F6" s="8">
        <v>2.6257889835995207E-2</v>
      </c>
      <c r="G6" s="8">
        <v>7.2333138423442356E-2</v>
      </c>
      <c r="H6" s="8">
        <v>0.57180492111029957</v>
      </c>
      <c r="I6" s="54">
        <v>0</v>
      </c>
      <c r="J6" s="8">
        <v>0.27696877344675536</v>
      </c>
      <c r="K6" s="54">
        <v>0</v>
      </c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16</v>
      </c>
      <c r="D7" s="53">
        <v>23537.595446068681</v>
      </c>
      <c r="E7" s="8">
        <v>0.26021525765832448</v>
      </c>
      <c r="F7" s="8">
        <v>0.16934015771408187</v>
      </c>
      <c r="G7" s="54">
        <v>0</v>
      </c>
      <c r="H7" s="8">
        <v>0.46215148490830915</v>
      </c>
      <c r="I7" s="54">
        <v>0</v>
      </c>
      <c r="J7" s="8">
        <v>0.1082930997192845</v>
      </c>
      <c r="K7" s="54">
        <v>0</v>
      </c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11</v>
      </c>
      <c r="D8" s="53">
        <v>24965.737641992098</v>
      </c>
      <c r="E8" s="8">
        <v>0.11839059418673349</v>
      </c>
      <c r="F8" s="8">
        <v>0.12006212588577682</v>
      </c>
      <c r="G8" s="54">
        <v>0</v>
      </c>
      <c r="H8" s="8">
        <v>0.70297917339565918</v>
      </c>
      <c r="I8" s="54">
        <v>0</v>
      </c>
      <c r="J8" s="8">
        <v>0.17695870071856412</v>
      </c>
      <c r="K8" s="54">
        <v>0</v>
      </c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55</v>
      </c>
      <c r="D9" s="53">
        <v>97348.132611981826</v>
      </c>
      <c r="E9" s="8">
        <v>0.15049091762338945</v>
      </c>
      <c r="F9" s="8">
        <v>4.1991613373737913E-2</v>
      </c>
      <c r="G9" s="8">
        <v>4.5938151802560848E-2</v>
      </c>
      <c r="H9" s="8">
        <v>0.55269880290582551</v>
      </c>
      <c r="I9" s="54">
        <v>0</v>
      </c>
      <c r="J9" s="8">
        <v>0.24027941682570536</v>
      </c>
      <c r="K9" s="54">
        <v>0</v>
      </c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11</v>
      </c>
      <c r="D10" s="53">
        <v>19154.694260449054</v>
      </c>
      <c r="E10" s="8">
        <v>0.15430726659253141</v>
      </c>
      <c r="F10" s="8">
        <v>0.20909181605943958</v>
      </c>
      <c r="G10" s="54">
        <v>0</v>
      </c>
      <c r="H10" s="8">
        <v>0.7162800319788647</v>
      </c>
      <c r="I10" s="54">
        <v>0</v>
      </c>
      <c r="J10" s="8">
        <v>7.4628151961695643E-2</v>
      </c>
      <c r="K10" s="54">
        <v>0</v>
      </c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10</v>
      </c>
      <c r="D11" s="53">
        <v>13983.136235893327</v>
      </c>
      <c r="E11" s="8">
        <v>7.3840678435909343E-2</v>
      </c>
      <c r="F11" s="54">
        <v>0</v>
      </c>
      <c r="G11" s="8">
        <v>0.10121969365586141</v>
      </c>
      <c r="H11" s="8">
        <v>0.56853814607254627</v>
      </c>
      <c r="I11" s="54">
        <v>0</v>
      </c>
      <c r="J11" s="8">
        <v>0.25640148183568312</v>
      </c>
      <c r="K11" s="54">
        <v>0</v>
      </c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24</v>
      </c>
      <c r="D12" s="53">
        <v>45420.159049971298</v>
      </c>
      <c r="E12" s="8">
        <v>0.18708065848471012</v>
      </c>
      <c r="F12" s="8">
        <v>6.5570220667752657E-2</v>
      </c>
      <c r="G12" s="54">
        <v>0</v>
      </c>
      <c r="H12" s="8">
        <v>0.63211301608029458</v>
      </c>
      <c r="I12" s="54">
        <v>0</v>
      </c>
      <c r="J12" s="8">
        <v>0.11523610476724241</v>
      </c>
      <c r="K12" s="54">
        <v>0</v>
      </c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11</v>
      </c>
      <c r="D13" s="53">
        <v>19154.694260449054</v>
      </c>
      <c r="E13" s="8">
        <v>0.15430726659253141</v>
      </c>
      <c r="F13" s="8">
        <v>0.20909181605943958</v>
      </c>
      <c r="G13" s="54">
        <v>0</v>
      </c>
      <c r="H13" s="8">
        <v>0.7162800319788647</v>
      </c>
      <c r="I13" s="54">
        <v>0</v>
      </c>
      <c r="J13" s="8">
        <v>7.4628151961695643E-2</v>
      </c>
      <c r="K13" s="54">
        <v>0</v>
      </c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5</v>
      </c>
      <c r="D14" s="53">
        <v>13474.531594512715</v>
      </c>
      <c r="E14" s="54">
        <v>0</v>
      </c>
      <c r="F14" s="8">
        <v>8.2347596860326569E-2</v>
      </c>
      <c r="G14" s="8">
        <v>0.22684458498909965</v>
      </c>
      <c r="H14" s="8">
        <v>0.32025278780912392</v>
      </c>
      <c r="I14" s="54">
        <v>0</v>
      </c>
      <c r="J14" s="8">
        <v>0.59739961533054953</v>
      </c>
      <c r="K14" s="54">
        <v>0</v>
      </c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8</v>
      </c>
      <c r="D15" s="53">
        <v>11758.761734147694</v>
      </c>
      <c r="E15" s="8">
        <v>0.18809627488459346</v>
      </c>
      <c r="F15" s="54">
        <v>0</v>
      </c>
      <c r="G15" s="54">
        <v>0</v>
      </c>
      <c r="H15" s="8">
        <v>0.59385041086349166</v>
      </c>
      <c r="I15" s="54">
        <v>0</v>
      </c>
      <c r="J15" s="8">
        <v>0.21805331425191479</v>
      </c>
      <c r="K15" s="54">
        <v>0</v>
      </c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8</v>
      </c>
      <c r="D16" s="53">
        <v>12711.543997456851</v>
      </c>
      <c r="E16" s="8">
        <v>0.22880564288372407</v>
      </c>
      <c r="F16" s="54">
        <v>0</v>
      </c>
      <c r="G16" s="54">
        <v>0</v>
      </c>
      <c r="H16" s="8">
        <v>0.45984771688918025</v>
      </c>
      <c r="I16" s="54">
        <v>0</v>
      </c>
      <c r="J16" s="8">
        <v>0.31134664022709579</v>
      </c>
      <c r="K16" s="54">
        <v>0</v>
      </c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10</v>
      </c>
      <c r="D17" s="53">
        <v>17714.883437123761</v>
      </c>
      <c r="E17" s="8">
        <v>0.44517836652697651</v>
      </c>
      <c r="F17" s="8">
        <v>9.0466216894455234E-2</v>
      </c>
      <c r="G17" s="8">
        <v>0.2524427162898189</v>
      </c>
      <c r="H17" s="8">
        <v>0.46068379602828968</v>
      </c>
      <c r="I17" s="54">
        <v>0</v>
      </c>
      <c r="J17" s="8">
        <v>9.0623349759643423E-2</v>
      </c>
      <c r="K17" s="54">
        <v>0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21</v>
      </c>
      <c r="D18" s="53">
        <v>33016.683394497726</v>
      </c>
      <c r="E18" s="8">
        <v>0.20568230744428109</v>
      </c>
      <c r="F18" s="8">
        <v>4.1664129251015508E-2</v>
      </c>
      <c r="G18" s="54">
        <v>0</v>
      </c>
      <c r="H18" s="8">
        <v>0.64479158635460865</v>
      </c>
      <c r="I18" s="54">
        <v>0</v>
      </c>
      <c r="J18" s="8">
        <v>0.10786197695009467</v>
      </c>
      <c r="K18" s="54">
        <v>0</v>
      </c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23</v>
      </c>
      <c r="D19" s="53">
        <v>43583.235380475904</v>
      </c>
      <c r="E19" s="8">
        <v>6.7192988253135882E-2</v>
      </c>
      <c r="F19" s="8">
        <v>9.4234280575476462E-2</v>
      </c>
      <c r="G19" s="54">
        <v>0</v>
      </c>
      <c r="H19" s="8">
        <v>0.54854515569151829</v>
      </c>
      <c r="I19" s="54">
        <v>0</v>
      </c>
      <c r="J19" s="8">
        <v>0.29002757547986935</v>
      </c>
      <c r="K19" s="54">
        <v>0</v>
      </c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11</v>
      </c>
      <c r="D20" s="53">
        <v>18163.184664672925</v>
      </c>
      <c r="E20" s="54">
        <v>0</v>
      </c>
      <c r="F20" s="8">
        <v>5.5477620911730655E-2</v>
      </c>
      <c r="G20" s="54">
        <v>0</v>
      </c>
      <c r="H20" s="8">
        <v>0.77999038116329689</v>
      </c>
      <c r="I20" s="54">
        <v>0</v>
      </c>
      <c r="J20" s="8">
        <v>0.16453199792497258</v>
      </c>
      <c r="K20" s="54">
        <v>0</v>
      </c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1</v>
      </c>
      <c r="D21" s="53">
        <v>4024.8399956606158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8">
        <v>1</v>
      </c>
      <c r="K21" s="54">
        <v>0</v>
      </c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62</v>
      </c>
      <c r="D22" s="53">
        <v>110259.97748732494</v>
      </c>
      <c r="E22" s="8">
        <v>0.15967460469933417</v>
      </c>
      <c r="F22" s="8">
        <v>7.3398300459553895E-2</v>
      </c>
      <c r="G22" s="8">
        <v>4.0558626942755617E-2</v>
      </c>
      <c r="H22" s="8">
        <v>0.55579071743524044</v>
      </c>
      <c r="I22" s="54">
        <v>0</v>
      </c>
      <c r="J22" s="8">
        <v>0.2251064487110046</v>
      </c>
      <c r="K22" s="54">
        <v>0</v>
      </c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4</v>
      </c>
      <c r="D23" s="53">
        <v>6242.8493851059529</v>
      </c>
      <c r="E23" s="54">
        <v>0</v>
      </c>
      <c r="F23" s="54">
        <v>0</v>
      </c>
      <c r="G23" s="54">
        <v>0</v>
      </c>
      <c r="H23" s="8">
        <v>1</v>
      </c>
      <c r="I23" s="54">
        <v>0</v>
      </c>
      <c r="J23" s="54">
        <v>0</v>
      </c>
      <c r="K23" s="54">
        <v>0</v>
      </c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12</v>
      </c>
      <c r="D24" s="53">
        <v>20671.754007142827</v>
      </c>
      <c r="E24" s="8">
        <v>0.44668006881840894</v>
      </c>
      <c r="F24" s="54">
        <v>0</v>
      </c>
      <c r="G24" s="8">
        <v>0.14786478817538054</v>
      </c>
      <c r="H24" s="8">
        <v>0.61408122288813305</v>
      </c>
      <c r="I24" s="54">
        <v>0</v>
      </c>
      <c r="J24" s="8">
        <v>8.2221665265771293E-2</v>
      </c>
      <c r="K24" s="54">
        <v>0</v>
      </c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25</v>
      </c>
      <c r="D25" s="53">
        <v>49241.617597559612</v>
      </c>
      <c r="E25" s="8">
        <v>0.11253742302076583</v>
      </c>
      <c r="F25" s="8">
        <v>6.0481560049697472E-2</v>
      </c>
      <c r="G25" s="8">
        <v>2.8743344252270108E-2</v>
      </c>
      <c r="H25" s="8">
        <v>0.49438751343790455</v>
      </c>
      <c r="I25" s="54">
        <v>0</v>
      </c>
      <c r="J25" s="8">
        <v>0.30385015923936198</v>
      </c>
      <c r="K25" s="54">
        <v>0</v>
      </c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17</v>
      </c>
      <c r="D26" s="53">
        <v>27218.802229785237</v>
      </c>
      <c r="E26" s="8">
        <v>0.10399183047215577</v>
      </c>
      <c r="F26" s="8">
        <v>0.15088962389155081</v>
      </c>
      <c r="G26" s="54">
        <v>0</v>
      </c>
      <c r="H26" s="8">
        <v>0.55517383479752258</v>
      </c>
      <c r="I26" s="54">
        <v>0</v>
      </c>
      <c r="J26" s="8">
        <v>0.18994471083877096</v>
      </c>
      <c r="K26" s="54">
        <v>0</v>
      </c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12</v>
      </c>
      <c r="D27" s="53">
        <v>19370.653037943255</v>
      </c>
      <c r="E27" s="54">
        <v>0</v>
      </c>
      <c r="F27" s="8">
        <v>5.2019427089148612E-2</v>
      </c>
      <c r="G27" s="54">
        <v>0</v>
      </c>
      <c r="H27" s="8">
        <v>0.79370466617166568</v>
      </c>
      <c r="I27" s="54">
        <v>0</v>
      </c>
      <c r="J27" s="8">
        <v>0.15427590673918579</v>
      </c>
      <c r="K27" s="54">
        <v>0</v>
      </c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3</v>
      </c>
      <c r="D28" s="53">
        <v>3229.7253544378254</v>
      </c>
      <c r="E28" s="54">
        <v>0</v>
      </c>
      <c r="F28" s="54">
        <v>0</v>
      </c>
      <c r="G28" s="54">
        <v>0</v>
      </c>
      <c r="H28" s="8">
        <v>0.38043248255722822</v>
      </c>
      <c r="I28" s="54">
        <v>0</v>
      </c>
      <c r="J28" s="8">
        <v>0.61956751744277172</v>
      </c>
      <c r="K28" s="54">
        <v>0</v>
      </c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13</v>
      </c>
      <c r="D29" s="53">
        <v>12588.168931001854</v>
      </c>
      <c r="E29" s="8">
        <v>7.637282685054099E-2</v>
      </c>
      <c r="F29" s="8">
        <v>8.0047406330468446E-2</v>
      </c>
      <c r="G29" s="54">
        <v>0</v>
      </c>
      <c r="H29" s="8">
        <v>0.65301286191703545</v>
      </c>
      <c r="I29" s="54">
        <v>0</v>
      </c>
      <c r="J29" s="8">
        <v>0.1905669049019551</v>
      </c>
      <c r="K29" s="54">
        <v>0</v>
      </c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29</v>
      </c>
      <c r="D30" s="53">
        <v>37537.133044827337</v>
      </c>
      <c r="E30" s="8">
        <v>0.21410522528785017</v>
      </c>
      <c r="F30" s="8">
        <v>0.10890030259945524</v>
      </c>
      <c r="G30" s="8">
        <v>3.7705830236290171E-2</v>
      </c>
      <c r="H30" s="8">
        <v>0.53261739020971866</v>
      </c>
      <c r="I30" s="54">
        <v>0</v>
      </c>
      <c r="J30" s="8">
        <v>0.10667125166668541</v>
      </c>
      <c r="K30" s="54">
        <v>0</v>
      </c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21</v>
      </c>
      <c r="D31" s="53">
        <v>63147.799542163928</v>
      </c>
      <c r="E31" s="8">
        <v>0.13630606305360438</v>
      </c>
      <c r="F31" s="8">
        <v>4.7467046474085534E-2</v>
      </c>
      <c r="G31" s="8">
        <v>4.8404291988651683E-2</v>
      </c>
      <c r="H31" s="8">
        <v>0.6030687238589465</v>
      </c>
      <c r="I31" s="54">
        <v>0</v>
      </c>
      <c r="J31" s="8">
        <v>0.2599643662778825</v>
      </c>
      <c r="K31" s="54">
        <v>0</v>
      </c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47</v>
      </c>
      <c r="D32" s="53">
        <v>84050.147417692089</v>
      </c>
      <c r="E32" s="8">
        <v>0.16476376976332283</v>
      </c>
      <c r="F32" s="8">
        <v>8.3084918649193373E-2</v>
      </c>
      <c r="G32" s="8">
        <v>1.6839575058822207E-2</v>
      </c>
      <c r="H32" s="8">
        <v>0.62999299672630193</v>
      </c>
      <c r="I32" s="54">
        <v>0</v>
      </c>
      <c r="J32" s="8">
        <v>0.14048475205284389</v>
      </c>
      <c r="K32" s="54">
        <v>0</v>
      </c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19</v>
      </c>
      <c r="D33" s="53">
        <v>32452.679454738831</v>
      </c>
      <c r="E33" s="8">
        <v>0.11577777998221592</v>
      </c>
      <c r="F33" s="8">
        <v>3.4191176638409752E-2</v>
      </c>
      <c r="G33" s="8">
        <v>9.4187123492923519E-2</v>
      </c>
      <c r="H33" s="8">
        <v>0.44906360199149647</v>
      </c>
      <c r="I33" s="54">
        <v>0</v>
      </c>
      <c r="J33" s="8">
        <v>0.40096744138787782</v>
      </c>
      <c r="K33" s="54">
        <v>0</v>
      </c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13</v>
      </c>
      <c r="D34" s="53">
        <v>20962.951699191781</v>
      </c>
      <c r="E34" s="8">
        <v>0.1195878321145426</v>
      </c>
      <c r="F34" s="54">
        <v>0</v>
      </c>
      <c r="G34" s="8">
        <v>0.1458107890215477</v>
      </c>
      <c r="H34" s="8">
        <v>0.72648294367711996</v>
      </c>
      <c r="I34" s="54">
        <v>0</v>
      </c>
      <c r="J34" s="8">
        <v>0.15392922420833727</v>
      </c>
      <c r="K34" s="54">
        <v>0</v>
      </c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11</v>
      </c>
      <c r="D35" s="53">
        <v>21855.927003807778</v>
      </c>
      <c r="E35" s="8">
        <v>0.13523601690427473</v>
      </c>
      <c r="F35" s="8">
        <v>9.6872833105375963E-2</v>
      </c>
      <c r="G35" s="54">
        <v>0</v>
      </c>
      <c r="H35" s="8">
        <v>0.50091630947980714</v>
      </c>
      <c r="I35" s="54">
        <v>0</v>
      </c>
      <c r="J35" s="8">
        <v>0.40221085741481699</v>
      </c>
      <c r="K35" s="54">
        <v>0</v>
      </c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20</v>
      </c>
      <c r="D36" s="53">
        <v>32969.424110211687</v>
      </c>
      <c r="E36" s="8">
        <v>9.6123394188406278E-2</v>
      </c>
      <c r="F36" s="8">
        <v>0.13952436680452007</v>
      </c>
      <c r="G36" s="54">
        <v>0</v>
      </c>
      <c r="H36" s="8">
        <v>0.66141279440543888</v>
      </c>
      <c r="I36" s="54">
        <v>0</v>
      </c>
      <c r="J36" s="8">
        <v>0.10293944460163482</v>
      </c>
      <c r="K36" s="54">
        <v>0</v>
      </c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22</v>
      </c>
      <c r="D37" s="53">
        <v>40714.524059219686</v>
      </c>
      <c r="E37" s="8">
        <v>0.2204118337306116</v>
      </c>
      <c r="F37" s="8">
        <v>3.378674800145938E-2</v>
      </c>
      <c r="G37" s="8">
        <v>3.4763239872008064E-2</v>
      </c>
      <c r="H37" s="8">
        <v>0.47994433790965707</v>
      </c>
      <c r="I37" s="54">
        <v>0</v>
      </c>
      <c r="J37" s="8">
        <v>0.23109384048626405</v>
      </c>
      <c r="K37" s="54">
        <v>0</v>
      </c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</v>
      </c>
      <c r="D38" s="53">
        <v>1545.519902295448</v>
      </c>
      <c r="E38" s="8">
        <v>1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5</v>
      </c>
      <c r="D39" s="53">
        <v>8936.5492274053013</v>
      </c>
      <c r="E39" s="54">
        <v>0</v>
      </c>
      <c r="F39" s="54">
        <v>0</v>
      </c>
      <c r="G39" s="54">
        <v>0</v>
      </c>
      <c r="H39" s="8">
        <v>0.90615207874677428</v>
      </c>
      <c r="I39" s="54">
        <v>0</v>
      </c>
      <c r="J39" s="8">
        <v>9.3847921253225747E-2</v>
      </c>
      <c r="K39" s="54">
        <v>0</v>
      </c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7</v>
      </c>
      <c r="D40" s="53">
        <v>10480.88256949103</v>
      </c>
      <c r="E40" s="8">
        <v>9.172834823388841E-2</v>
      </c>
      <c r="F40" s="54">
        <v>0</v>
      </c>
      <c r="G40" s="8">
        <v>0.29163808555372289</v>
      </c>
      <c r="H40" s="8">
        <v>0.68041542800152266</v>
      </c>
      <c r="I40" s="54">
        <v>0</v>
      </c>
      <c r="J40" s="8">
        <v>0.22785622376458903</v>
      </c>
      <c r="K40" s="54">
        <v>0</v>
      </c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4</v>
      </c>
      <c r="D41" s="53">
        <v>12152.71732537418</v>
      </c>
      <c r="E41" s="8">
        <v>0.24321379610913788</v>
      </c>
      <c r="F41" s="54">
        <v>0</v>
      </c>
      <c r="G41" s="54">
        <v>0</v>
      </c>
      <c r="H41" s="8">
        <v>0.33762303723514087</v>
      </c>
      <c r="I41" s="54">
        <v>0</v>
      </c>
      <c r="J41" s="8">
        <v>0.66237696276485925</v>
      </c>
      <c r="K41" s="54">
        <v>0</v>
      </c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7</v>
      </c>
      <c r="D42" s="53">
        <v>9703.209678433599</v>
      </c>
      <c r="E42" s="54">
        <v>0</v>
      </c>
      <c r="F42" s="8">
        <v>0.21820053767455433</v>
      </c>
      <c r="G42" s="54">
        <v>0</v>
      </c>
      <c r="H42" s="8">
        <v>0.70543183006424437</v>
      </c>
      <c r="I42" s="54">
        <v>0</v>
      </c>
      <c r="J42" s="8">
        <v>7.6367632261201343E-2</v>
      </c>
      <c r="K42" s="54">
        <v>0</v>
      </c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8</v>
      </c>
      <c r="D43" s="53">
        <v>15493.942334265132</v>
      </c>
      <c r="E43" s="8">
        <v>8.3903366932860365E-2</v>
      </c>
      <c r="F43" s="8">
        <v>0.29689267738617414</v>
      </c>
      <c r="G43" s="54">
        <v>0</v>
      </c>
      <c r="H43" s="8">
        <v>0.61920395568096531</v>
      </c>
      <c r="I43" s="54">
        <v>0</v>
      </c>
      <c r="J43" s="54">
        <v>0</v>
      </c>
      <c r="K43" s="54">
        <v>0</v>
      </c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9</v>
      </c>
      <c r="D44" s="53">
        <v>11720.499884360059</v>
      </c>
      <c r="E44" s="8">
        <v>0.15947604960914621</v>
      </c>
      <c r="F44" s="54">
        <v>0</v>
      </c>
      <c r="G44" s="54">
        <v>0</v>
      </c>
      <c r="H44" s="8">
        <v>0.68793044783438773</v>
      </c>
      <c r="I44" s="54">
        <v>0</v>
      </c>
      <c r="J44" s="8">
        <v>0.15259350255646623</v>
      </c>
      <c r="K44" s="54">
        <v>0</v>
      </c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8</v>
      </c>
      <c r="D45" s="53">
        <v>15552.402160464993</v>
      </c>
      <c r="E45" s="54">
        <v>0</v>
      </c>
      <c r="F45" s="54">
        <v>0</v>
      </c>
      <c r="G45" s="54">
        <v>0</v>
      </c>
      <c r="H45" s="8">
        <v>0.7046239486456739</v>
      </c>
      <c r="I45" s="54">
        <v>0</v>
      </c>
      <c r="J45" s="8">
        <v>0.2953760513543261</v>
      </c>
      <c r="K45" s="54">
        <v>0</v>
      </c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10</v>
      </c>
      <c r="D46" s="53">
        <v>19793.321931167051</v>
      </c>
      <c r="E46" s="8">
        <v>0.40121808095976141</v>
      </c>
      <c r="F46" s="8">
        <v>6.9498761712259077E-2</v>
      </c>
      <c r="G46" s="54">
        <v>0</v>
      </c>
      <c r="H46" s="8">
        <v>0.33338214290184731</v>
      </c>
      <c r="I46" s="54">
        <v>0</v>
      </c>
      <c r="J46" s="8">
        <v>0.19590101442613211</v>
      </c>
      <c r="K46" s="54">
        <v>0</v>
      </c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7</v>
      </c>
      <c r="D47" s="53">
        <v>11123.781859174142</v>
      </c>
      <c r="E47" s="8">
        <v>9.2821333552900884E-2</v>
      </c>
      <c r="F47" s="54">
        <v>0</v>
      </c>
      <c r="G47" s="8">
        <v>0.12723809079175688</v>
      </c>
      <c r="H47" s="8">
        <v>0.55133857195992131</v>
      </c>
      <c r="I47" s="54">
        <v>0</v>
      </c>
      <c r="J47" s="8">
        <v>0.22860200369542086</v>
      </c>
      <c r="K47" s="54">
        <v>0</v>
      </c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21</v>
      </c>
      <c r="D48" s="53">
        <v>32128.20995783613</v>
      </c>
      <c r="E48" s="8">
        <v>4.8104762273520091E-2</v>
      </c>
      <c r="F48" s="8">
        <v>7.4179720591106654E-2</v>
      </c>
      <c r="G48" s="8">
        <v>4.4053769817950485E-2</v>
      </c>
      <c r="H48" s="8">
        <v>0.64983903819370559</v>
      </c>
      <c r="I48" s="54">
        <v>0</v>
      </c>
      <c r="J48" s="8">
        <v>0.18382270912371723</v>
      </c>
      <c r="K48" s="54">
        <v>0</v>
      </c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45</v>
      </c>
      <c r="D49" s="53">
        <v>84374.616914594779</v>
      </c>
      <c r="E49" s="8">
        <v>0.19034395656465042</v>
      </c>
      <c r="F49" s="8">
        <v>6.7670035459752129E-2</v>
      </c>
      <c r="G49" s="8">
        <v>3.6226825546049092E-2</v>
      </c>
      <c r="H49" s="8">
        <v>0.55284584422480987</v>
      </c>
      <c r="I49" s="54">
        <v>0</v>
      </c>
      <c r="J49" s="8">
        <v>0.22417094222220141</v>
      </c>
      <c r="K49" s="54">
        <v>0</v>
      </c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9</v>
      </c>
      <c r="D50" s="53">
        <v>11962.240531794218</v>
      </c>
      <c r="E50" s="8">
        <v>0.12919986838482633</v>
      </c>
      <c r="F50" s="54">
        <v>0</v>
      </c>
      <c r="G50" s="54">
        <v>0</v>
      </c>
      <c r="H50" s="8">
        <v>0.63341069938527361</v>
      </c>
      <c r="I50" s="54">
        <v>0</v>
      </c>
      <c r="J50" s="8">
        <v>0.23738943222990008</v>
      </c>
      <c r="K50" s="54">
        <v>0</v>
      </c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57</v>
      </c>
      <c r="D51" s="53">
        <v>104540.58634063668</v>
      </c>
      <c r="E51" s="8">
        <v>0.15362644289003549</v>
      </c>
      <c r="F51" s="8">
        <v>7.7413904394110708E-2</v>
      </c>
      <c r="G51" s="8">
        <v>4.2777579982701E-2</v>
      </c>
      <c r="H51" s="8">
        <v>0.57343575671546221</v>
      </c>
      <c r="I51" s="54">
        <v>0</v>
      </c>
      <c r="J51" s="8">
        <v>0.21025826665506953</v>
      </c>
      <c r="K51" s="54">
        <v>0</v>
      </c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</v>
      </c>
      <c r="D52" s="53">
        <v>11127.002216092211</v>
      </c>
      <c r="E52" s="8">
        <v>8.640189221337323E-2</v>
      </c>
      <c r="F52" s="54">
        <v>0</v>
      </c>
      <c r="G52" s="54">
        <v>0</v>
      </c>
      <c r="H52" s="8">
        <v>0.104005846876602</v>
      </c>
      <c r="I52" s="54">
        <v>0</v>
      </c>
      <c r="J52" s="8">
        <v>0.80959226091002479</v>
      </c>
      <c r="K52" s="54">
        <v>0</v>
      </c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61</v>
      </c>
      <c r="D53" s="53">
        <v>105375.82465633869</v>
      </c>
      <c r="E53" s="8">
        <v>0.15795201914286627</v>
      </c>
      <c r="F53" s="8">
        <v>7.6800300094178292E-2</v>
      </c>
      <c r="G53" s="8">
        <v>4.2438512896193409E-2</v>
      </c>
      <c r="H53" s="8">
        <v>0.62981284658923953</v>
      </c>
      <c r="I53" s="54">
        <v>0</v>
      </c>
      <c r="J53" s="8">
        <v>0.15005241607757083</v>
      </c>
      <c r="K53" s="54">
        <v>0</v>
      </c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62</v>
      </c>
      <c r="D54" s="53">
        <v>105228.21050832546</v>
      </c>
      <c r="E54" s="8">
        <v>0.16730987094048477</v>
      </c>
      <c r="F54" s="8">
        <v>7.690803556559607E-2</v>
      </c>
      <c r="G54" s="8">
        <v>1.3450468836332784E-2</v>
      </c>
      <c r="H54" s="8">
        <v>0.53454966820540895</v>
      </c>
      <c r="I54" s="54">
        <v>0</v>
      </c>
      <c r="J54" s="8">
        <v>0.23587051273824813</v>
      </c>
      <c r="K54" s="54">
        <v>0</v>
      </c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4</v>
      </c>
      <c r="D55" s="53">
        <v>11274.616364105439</v>
      </c>
      <c r="E55" s="54">
        <v>0</v>
      </c>
      <c r="F55" s="54">
        <v>0</v>
      </c>
      <c r="G55" s="8">
        <v>0.27110674357054004</v>
      </c>
      <c r="H55" s="8">
        <v>1</v>
      </c>
      <c r="I55" s="54">
        <v>0</v>
      </c>
      <c r="J55" s="54">
        <v>0</v>
      </c>
      <c r="K55" s="54">
        <v>0</v>
      </c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3</v>
      </c>
      <c r="D56" s="53">
        <v>9011.0740374539964</v>
      </c>
      <c r="E56" s="8">
        <v>0.10669028377047915</v>
      </c>
      <c r="F56" s="54">
        <v>0</v>
      </c>
      <c r="G56" s="54">
        <v>0</v>
      </c>
      <c r="H56" s="54">
        <v>0</v>
      </c>
      <c r="I56" s="54">
        <v>0</v>
      </c>
      <c r="J56" s="8">
        <v>0.89330971622952082</v>
      </c>
      <c r="K56" s="54">
        <v>0</v>
      </c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54</v>
      </c>
      <c r="D57" s="53">
        <v>95529.512303182681</v>
      </c>
      <c r="E57" s="8">
        <v>0.15805382030108875</v>
      </c>
      <c r="F57" s="8">
        <v>8.4716175778160013E-2</v>
      </c>
      <c r="G57" s="8">
        <v>4.6812688412270431E-2</v>
      </c>
      <c r="H57" s="8">
        <v>0.62752660188891063</v>
      </c>
      <c r="I57" s="54">
        <v>0</v>
      </c>
      <c r="J57" s="8">
        <v>0.14582763118849867</v>
      </c>
      <c r="K57" s="54">
        <v>0</v>
      </c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7</v>
      </c>
      <c r="D58" s="53">
        <v>9846.3123531560032</v>
      </c>
      <c r="E58" s="8">
        <v>0.15696433820729525</v>
      </c>
      <c r="F58" s="54">
        <v>0</v>
      </c>
      <c r="G58" s="54">
        <v>0</v>
      </c>
      <c r="H58" s="8">
        <v>0.65199412963153147</v>
      </c>
      <c r="I58" s="54">
        <v>0</v>
      </c>
      <c r="J58" s="8">
        <v>0.19104153216117331</v>
      </c>
      <c r="K58" s="54">
        <v>0</v>
      </c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2</v>
      </c>
      <c r="D59" s="53">
        <v>2115.9281786382144</v>
      </c>
      <c r="E59" s="54">
        <v>0</v>
      </c>
      <c r="F59" s="54">
        <v>0</v>
      </c>
      <c r="G59" s="54">
        <v>0</v>
      </c>
      <c r="H59" s="8">
        <v>0.54693410691628697</v>
      </c>
      <c r="I59" s="54">
        <v>0</v>
      </c>
      <c r="J59" s="8">
        <v>0.45306589308371314</v>
      </c>
      <c r="K59" s="54">
        <v>0</v>
      </c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2</v>
      </c>
      <c r="D60" s="53">
        <v>2115.9281786382144</v>
      </c>
      <c r="E60" s="54">
        <v>0</v>
      </c>
      <c r="F60" s="54">
        <v>0</v>
      </c>
      <c r="G60" s="54">
        <v>0</v>
      </c>
      <c r="H60" s="8">
        <v>0.54693410691628697</v>
      </c>
      <c r="I60" s="54">
        <v>0</v>
      </c>
      <c r="J60" s="8">
        <v>0.45306589308371314</v>
      </c>
      <c r="K60" s="54">
        <v>0</v>
      </c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64</v>
      </c>
      <c r="D61" s="53">
        <v>114386.89869379267</v>
      </c>
      <c r="E61" s="8">
        <v>0.15391376565401618</v>
      </c>
      <c r="F61" s="8">
        <v>7.0750191225505216E-2</v>
      </c>
      <c r="G61" s="8">
        <v>3.9095327740253899E-2</v>
      </c>
      <c r="H61" s="8">
        <v>0.58019798461498751</v>
      </c>
      <c r="I61" s="54">
        <v>0</v>
      </c>
      <c r="J61" s="8">
        <v>0.20860410894649239</v>
      </c>
      <c r="K61" s="54">
        <v>0</v>
      </c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40</v>
      </c>
      <c r="D62" s="53">
        <v>64677.207652948266</v>
      </c>
      <c r="E62" s="8">
        <v>0.14624359419528055</v>
      </c>
      <c r="F62" s="8">
        <v>6.1626966742832669E-2</v>
      </c>
      <c r="G62" s="8">
        <v>2.1883578736732599E-2</v>
      </c>
      <c r="H62" s="8">
        <v>0.58106434544333407</v>
      </c>
      <c r="I62" s="54">
        <v>0</v>
      </c>
      <c r="J62" s="8">
        <v>0.18918151488182017</v>
      </c>
      <c r="K62" s="54">
        <v>0</v>
      </c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26</v>
      </c>
      <c r="D63" s="53">
        <v>51825.619219482673</v>
      </c>
      <c r="E63" s="8">
        <v>0.15720200033233209</v>
      </c>
      <c r="F63" s="8">
        <v>7.9247192664257671E-2</v>
      </c>
      <c r="G63" s="8">
        <v>5.897902569258022E-2</v>
      </c>
      <c r="H63" s="8">
        <v>0.57775869344481401</v>
      </c>
      <c r="I63" s="54">
        <v>0</v>
      </c>
      <c r="J63" s="8">
        <v>0.24282391671425252</v>
      </c>
      <c r="K63" s="54">
        <v>0</v>
      </c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10</v>
      </c>
      <c r="D64" s="53">
        <v>14994.002452036217</v>
      </c>
      <c r="E64" s="8">
        <v>0.17193835847782293</v>
      </c>
      <c r="F64" s="8">
        <v>6.7203555328193457E-2</v>
      </c>
      <c r="G64" s="54">
        <v>0</v>
      </c>
      <c r="H64" s="8">
        <v>0.76085808619398365</v>
      </c>
      <c r="I64" s="54">
        <v>0</v>
      </c>
      <c r="J64" s="54">
        <v>0</v>
      </c>
      <c r="K64" s="54">
        <v>0</v>
      </c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56</v>
      </c>
      <c r="D65" s="53">
        <v>101508.8244203947</v>
      </c>
      <c r="E65" s="8">
        <v>0.14804303208747674</v>
      </c>
      <c r="F65" s="8">
        <v>6.9799297975894056E-2</v>
      </c>
      <c r="G65" s="8">
        <v>4.4055217062749792E-2</v>
      </c>
      <c r="H65" s="8">
        <v>0.55281906462371555</v>
      </c>
      <c r="I65" s="54">
        <v>0</v>
      </c>
      <c r="J65" s="8">
        <v>0.24451304710549149</v>
      </c>
      <c r="K65" s="54">
        <v>0</v>
      </c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27</v>
      </c>
      <c r="D66" s="53">
        <v>42791.969353179185</v>
      </c>
      <c r="E66" s="8">
        <v>0.13622082628014948</v>
      </c>
      <c r="F66" s="8">
        <v>8.1624122146924799E-2</v>
      </c>
      <c r="G66" s="8">
        <v>3.3075569728135079E-2</v>
      </c>
      <c r="H66" s="8">
        <v>0.35132419413663257</v>
      </c>
      <c r="I66" s="54">
        <v>0</v>
      </c>
      <c r="J66" s="8">
        <v>0.39775528770815805</v>
      </c>
      <c r="K66" s="54">
        <v>0</v>
      </c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39</v>
      </c>
      <c r="D67" s="53">
        <v>73710.857519251746</v>
      </c>
      <c r="E67" s="8">
        <v>0.15976697724518257</v>
      </c>
      <c r="F67" s="8">
        <v>6.240651889968217E-2</v>
      </c>
      <c r="G67" s="8">
        <v>4.1467765134619701E-2</v>
      </c>
      <c r="H67" s="8">
        <v>0.7121130996874534</v>
      </c>
      <c r="I67" s="54">
        <v>0</v>
      </c>
      <c r="J67" s="8">
        <v>0.10581208994098995</v>
      </c>
      <c r="K67" s="54">
        <v>0</v>
      </c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17</v>
      </c>
      <c r="D68" s="53">
        <v>27365.858626659057</v>
      </c>
      <c r="E68" s="8">
        <v>0.40571719948497931</v>
      </c>
      <c r="F68" s="54">
        <v>0</v>
      </c>
      <c r="G68" s="8">
        <v>0.11169481539680504</v>
      </c>
      <c r="H68" s="8">
        <v>0.64018095750141524</v>
      </c>
      <c r="I68" s="54">
        <v>0</v>
      </c>
      <c r="J68" s="8">
        <v>6.2108997258938432E-2</v>
      </c>
      <c r="K68" s="54">
        <v>0</v>
      </c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7</v>
      </c>
      <c r="D69" s="53">
        <v>10482.656398550975</v>
      </c>
      <c r="E69" s="54">
        <v>0</v>
      </c>
      <c r="F69" s="8">
        <v>0.13122736376042646</v>
      </c>
      <c r="G69" s="8">
        <v>0.13502004762275191</v>
      </c>
      <c r="H69" s="8">
        <v>0.29552329209350453</v>
      </c>
      <c r="I69" s="54">
        <v>0</v>
      </c>
      <c r="J69" s="8">
        <v>0.43822929652331688</v>
      </c>
      <c r="K69" s="54">
        <v>0</v>
      </c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10</v>
      </c>
      <c r="D70" s="53">
        <v>14410.550759711488</v>
      </c>
      <c r="E70" s="54">
        <v>0</v>
      </c>
      <c r="F70" s="8">
        <v>6.9924480346277768E-2</v>
      </c>
      <c r="G70" s="54">
        <v>0</v>
      </c>
      <c r="H70" s="8">
        <v>0.8150294488454457</v>
      </c>
      <c r="I70" s="54">
        <v>0</v>
      </c>
      <c r="J70" s="8">
        <v>0.11504607080827642</v>
      </c>
      <c r="K70" s="54">
        <v>0</v>
      </c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16</v>
      </c>
      <c r="D71" s="53">
        <v>32242.207577012414</v>
      </c>
      <c r="E71" s="54">
        <v>0</v>
      </c>
      <c r="F71" s="8">
        <v>4.9704986342976973E-2</v>
      </c>
      <c r="G71" s="54">
        <v>0</v>
      </c>
      <c r="H71" s="8">
        <v>0.62396694104742167</v>
      </c>
      <c r="I71" s="54">
        <v>0</v>
      </c>
      <c r="J71" s="8">
        <v>0.32632807260960128</v>
      </c>
      <c r="K71" s="54">
        <v>0</v>
      </c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4</v>
      </c>
      <c r="D72" s="53">
        <v>10083.317795181694</v>
      </c>
      <c r="E72" s="8">
        <v>0.15327493724674368</v>
      </c>
      <c r="F72" s="8">
        <v>0.29726718888464038</v>
      </c>
      <c r="G72" s="54">
        <v>0</v>
      </c>
      <c r="H72" s="8">
        <v>0.29726718888464038</v>
      </c>
      <c r="I72" s="54">
        <v>0</v>
      </c>
      <c r="J72" s="8">
        <v>0.25219068498397568</v>
      </c>
      <c r="K72" s="54">
        <v>0</v>
      </c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</v>
      </c>
      <c r="D73" s="53">
        <v>8030.6341782529098</v>
      </c>
      <c r="E73" s="54">
        <v>0</v>
      </c>
      <c r="F73" s="54">
        <v>0</v>
      </c>
      <c r="G73" s="54">
        <v>0</v>
      </c>
      <c r="H73" s="8">
        <v>0.64695766830707169</v>
      </c>
      <c r="I73" s="54">
        <v>0</v>
      </c>
      <c r="J73" s="8">
        <v>0.35304233169292831</v>
      </c>
      <c r="K73" s="54">
        <v>0</v>
      </c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8</v>
      </c>
      <c r="D74" s="53">
        <v>13887.601537062397</v>
      </c>
      <c r="E74" s="8">
        <v>0.35696580726417454</v>
      </c>
      <c r="F74" s="8">
        <v>7.9898267002077014E-2</v>
      </c>
      <c r="G74" s="54">
        <v>0</v>
      </c>
      <c r="H74" s="8">
        <v>0.49334191187458748</v>
      </c>
      <c r="I74" s="54">
        <v>0</v>
      </c>
      <c r="J74" s="8">
        <v>6.9794013859160925E-2</v>
      </c>
      <c r="K74" s="54">
        <v>0</v>
      </c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K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6" display="Vissza" xr:uid="{ABCE381B-34BF-4F04-801D-00979841413C}"/>
  </hyperlinks>
  <pageMargins left="0.75" right="0.75" top="1" bottom="1" header="0.5" footer="0.5"/>
  <pageSetup orientation="portrait" horizontalDpi="300" verticalDpi="300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03A71-D596-426A-8206-6F1DAD595BFE}">
  <sheetPr codeName="Munka93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3" width="13.5703125" style="1" customWidth="1"/>
    <col min="4" max="4" width="9.5703125" style="1" customWidth="1"/>
    <col min="5" max="6" width="13.5703125" style="1" customWidth="1"/>
    <col min="7" max="7" width="10" style="1" customWidth="1"/>
    <col min="8" max="14" width="13.5703125" style="1" customWidth="1"/>
    <col min="15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335</v>
      </c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</row>
    <row r="2" spans="1:44" ht="59.1" customHeight="1" x14ac:dyDescent="0.2">
      <c r="A2" s="67"/>
      <c r="B2" s="67"/>
      <c r="C2" s="66" t="s">
        <v>1</v>
      </c>
      <c r="D2" s="66"/>
      <c r="E2" s="4" t="s">
        <v>336</v>
      </c>
      <c r="F2" s="4" t="s">
        <v>337</v>
      </c>
      <c r="G2" s="4" t="s">
        <v>338</v>
      </c>
      <c r="H2" s="4" t="s">
        <v>339</v>
      </c>
      <c r="I2" s="4" t="s">
        <v>340</v>
      </c>
      <c r="J2" s="4" t="s">
        <v>341</v>
      </c>
      <c r="K2" s="4" t="s">
        <v>342</v>
      </c>
      <c r="L2" s="4" t="s">
        <v>343</v>
      </c>
      <c r="M2" s="4" t="s">
        <v>344</v>
      </c>
      <c r="N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  <c r="H3" s="5" t="s">
        <v>447</v>
      </c>
      <c r="I3" s="5" t="s">
        <v>447</v>
      </c>
      <c r="J3" s="5" t="s">
        <v>447</v>
      </c>
      <c r="K3" s="5" t="s">
        <v>447</v>
      </c>
      <c r="L3" s="5" t="s">
        <v>447</v>
      </c>
      <c r="M3" s="5" t="s">
        <v>447</v>
      </c>
      <c r="N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785</v>
      </c>
      <c r="D4" s="53">
        <v>910381.08166231983</v>
      </c>
      <c r="E4" s="8">
        <v>0.47115664485797021</v>
      </c>
      <c r="F4" s="8">
        <v>6.6231575945021229E-2</v>
      </c>
      <c r="G4" s="8">
        <v>0.15068770340902071</v>
      </c>
      <c r="H4" s="8">
        <v>1.7945124419464224E-2</v>
      </c>
      <c r="I4" s="8">
        <v>0.18195480363970598</v>
      </c>
      <c r="J4" s="8">
        <v>0.18852919562254955</v>
      </c>
      <c r="K4" s="8">
        <v>5.3841060906840307E-2</v>
      </c>
      <c r="L4" s="8">
        <v>0.43178174289716781</v>
      </c>
      <c r="M4" s="8">
        <v>2.4615521946515517E-2</v>
      </c>
      <c r="N4" s="8">
        <v>1.1210472255840593E-2</v>
      </c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509</v>
      </c>
      <c r="D5" s="53">
        <v>594309.29615119076</v>
      </c>
      <c r="E5" s="8">
        <v>0.5055775392241505</v>
      </c>
      <c r="F5" s="8">
        <v>5.9274695567333807E-2</v>
      </c>
      <c r="G5" s="8">
        <v>0.14205726489084303</v>
      </c>
      <c r="H5" s="8">
        <v>1.2260368469161217E-2</v>
      </c>
      <c r="I5" s="8">
        <v>0.20053707160032619</v>
      </c>
      <c r="J5" s="8">
        <v>0.14778440833538201</v>
      </c>
      <c r="K5" s="8">
        <v>4.4950124543455393E-2</v>
      </c>
      <c r="L5" s="8">
        <v>0.44952465833446331</v>
      </c>
      <c r="M5" s="8">
        <v>2.9323518367819913E-2</v>
      </c>
      <c r="N5" s="8">
        <v>8.2041660337961869E-3</v>
      </c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203</v>
      </c>
      <c r="D6" s="53">
        <v>236340.92631777594</v>
      </c>
      <c r="E6" s="8">
        <v>0.43063288669674066</v>
      </c>
      <c r="F6" s="8">
        <v>7.2259076239114928E-2</v>
      </c>
      <c r="G6" s="8">
        <v>0.11801892209183769</v>
      </c>
      <c r="H6" s="8">
        <v>1.8182530096703332E-2</v>
      </c>
      <c r="I6" s="8">
        <v>0.1650144027786575</v>
      </c>
      <c r="J6" s="8">
        <v>0.22848500106798958</v>
      </c>
      <c r="K6" s="8">
        <v>6.8295988394076121E-2</v>
      </c>
      <c r="L6" s="8">
        <v>0.46273377021134549</v>
      </c>
      <c r="M6" s="8">
        <v>1.6101356014749418E-2</v>
      </c>
      <c r="N6" s="8">
        <v>1.4282094254665091E-2</v>
      </c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54</v>
      </c>
      <c r="D7" s="53">
        <v>55737.567067862408</v>
      </c>
      <c r="E7" s="8">
        <v>0.40209603992318677</v>
      </c>
      <c r="F7" s="8">
        <v>0.10418658677570429</v>
      </c>
      <c r="G7" s="8">
        <v>0.34337519156448804</v>
      </c>
      <c r="H7" s="8">
        <v>6.7537252594475378E-2</v>
      </c>
      <c r="I7" s="8">
        <v>0.11286197192676849</v>
      </c>
      <c r="J7" s="8">
        <v>0.34493634964309827</v>
      </c>
      <c r="K7" s="8">
        <v>0.11052633887916538</v>
      </c>
      <c r="L7" s="8">
        <v>0.29721998688910273</v>
      </c>
      <c r="M7" s="54">
        <v>0</v>
      </c>
      <c r="N7" s="8">
        <v>1.5617409368184676E-2</v>
      </c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19</v>
      </c>
      <c r="D8" s="53">
        <v>23993.292125490905</v>
      </c>
      <c r="E8" s="8">
        <v>0.17815955109160656</v>
      </c>
      <c r="F8" s="8">
        <v>9.1008239061477536E-2</v>
      </c>
      <c r="G8" s="8">
        <v>0.23863678826782497</v>
      </c>
      <c r="H8" s="8">
        <v>4.1212046558851238E-2</v>
      </c>
      <c r="I8" s="8">
        <v>4.9049398133543927E-2</v>
      </c>
      <c r="J8" s="8">
        <v>0.44085219969136241</v>
      </c>
      <c r="K8" s="54">
        <v>0</v>
      </c>
      <c r="L8" s="54">
        <v>0</v>
      </c>
      <c r="M8" s="8">
        <v>4.9049398133543927E-2</v>
      </c>
      <c r="N8" s="8">
        <v>4.5182208573292894E-2</v>
      </c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755</v>
      </c>
      <c r="D9" s="53">
        <v>876085.33600185707</v>
      </c>
      <c r="E9" s="8">
        <v>0.47967518191873704</v>
      </c>
      <c r="F9" s="8">
        <v>6.5863507945529809E-2</v>
      </c>
      <c r="G9" s="8">
        <v>0.14172079032685342</v>
      </c>
      <c r="H9" s="8">
        <v>1.5947357733905005E-2</v>
      </c>
      <c r="I9" s="8">
        <v>0.18773439944076897</v>
      </c>
      <c r="J9" s="8">
        <v>0.17718411132748862</v>
      </c>
      <c r="K9" s="8">
        <v>5.5948754364394733E-2</v>
      </c>
      <c r="L9" s="8">
        <v>0.4471129366000528</v>
      </c>
      <c r="M9" s="8">
        <v>2.4235822795815785E-2</v>
      </c>
      <c r="N9" s="8">
        <v>9.4183239781344321E-3</v>
      </c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30</v>
      </c>
      <c r="D10" s="53">
        <v>34295.745660462911</v>
      </c>
      <c r="E10" s="8">
        <v>0.25355048819318848</v>
      </c>
      <c r="F10" s="8">
        <v>7.5633878498765877E-2</v>
      </c>
      <c r="G10" s="8">
        <v>0.37974763224871799</v>
      </c>
      <c r="H10" s="8">
        <v>6.8978104291051001E-2</v>
      </c>
      <c r="I10" s="8">
        <v>3.431494243189296E-2</v>
      </c>
      <c r="J10" s="14">
        <v>0.47833954367589604</v>
      </c>
      <c r="K10" s="54">
        <v>0</v>
      </c>
      <c r="L10" s="13">
        <v>4.0146170383989738E-2</v>
      </c>
      <c r="M10" s="8">
        <v>3.431494243189296E-2</v>
      </c>
      <c r="N10" s="8">
        <v>5.6990926822523852E-2</v>
      </c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124</v>
      </c>
      <c r="D11" s="53">
        <v>138368.78578194269</v>
      </c>
      <c r="E11" s="8">
        <v>0.42732065368168842</v>
      </c>
      <c r="F11" s="8">
        <v>7.6240165672621416E-2</v>
      </c>
      <c r="G11" s="8">
        <v>0.22080182046918581</v>
      </c>
      <c r="H11" s="8">
        <v>3.7289715137245737E-2</v>
      </c>
      <c r="I11" s="8">
        <v>8.7465574823192574E-2</v>
      </c>
      <c r="J11" s="14">
        <v>0.42928550918302</v>
      </c>
      <c r="K11" s="8">
        <v>0.1010841168400505</v>
      </c>
      <c r="L11" s="13">
        <v>0.19518919014705027</v>
      </c>
      <c r="M11" s="8">
        <v>8.0760119916053183E-2</v>
      </c>
      <c r="N11" s="8">
        <v>9.7156830058987009E-3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65</v>
      </c>
      <c r="D12" s="53">
        <v>79481.269446647057</v>
      </c>
      <c r="E12" s="8">
        <v>0.29170681649845454</v>
      </c>
      <c r="F12" s="8">
        <v>5.2627342440028112E-2</v>
      </c>
      <c r="G12" s="8">
        <v>0.10161419965093994</v>
      </c>
      <c r="H12" s="8">
        <v>5.8467135189272802E-2</v>
      </c>
      <c r="I12" s="13">
        <v>3.9589773413395785E-2</v>
      </c>
      <c r="J12" s="14">
        <v>0.53747002884460493</v>
      </c>
      <c r="K12" s="8">
        <v>0.17494620303452851</v>
      </c>
      <c r="L12" s="13">
        <v>0.10464343932082656</v>
      </c>
      <c r="M12" s="8">
        <v>3.2881755698220258E-2</v>
      </c>
      <c r="N12" s="8">
        <v>4.2468413116767696E-2</v>
      </c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26</v>
      </c>
      <c r="D13" s="53">
        <v>29822.673824017067</v>
      </c>
      <c r="E13" s="8">
        <v>0.25076978971482872</v>
      </c>
      <c r="F13" s="8">
        <v>8.6978125288654354E-2</v>
      </c>
      <c r="G13" s="8">
        <v>0.39589511218406209</v>
      </c>
      <c r="H13" s="8">
        <v>7.9324058428377378E-2</v>
      </c>
      <c r="I13" s="54">
        <v>0</v>
      </c>
      <c r="J13" s="14">
        <v>0.51983031675356128</v>
      </c>
      <c r="K13" s="54">
        <v>0</v>
      </c>
      <c r="L13" s="13">
        <v>4.6167652734816454E-2</v>
      </c>
      <c r="M13" s="54">
        <v>0</v>
      </c>
      <c r="N13" s="8">
        <v>6.5538936675935439E-2</v>
      </c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127</v>
      </c>
      <c r="D14" s="53">
        <v>145438.72544773493</v>
      </c>
      <c r="E14" s="8">
        <v>0.48959101274655126</v>
      </c>
      <c r="F14" s="8">
        <v>7.5142482052325932E-2</v>
      </c>
      <c r="G14" s="8">
        <v>0.14368631606123256</v>
      </c>
      <c r="H14" s="8">
        <v>1.4011076975290738E-2</v>
      </c>
      <c r="I14" s="8">
        <v>0.19761119486119727</v>
      </c>
      <c r="J14" s="13">
        <v>6.4552115968554424E-2</v>
      </c>
      <c r="K14" s="54">
        <v>0</v>
      </c>
      <c r="L14" s="14">
        <v>0.66639770203608384</v>
      </c>
      <c r="M14" s="8">
        <v>8.1953806133802827E-3</v>
      </c>
      <c r="N14" s="54">
        <v>0</v>
      </c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385</v>
      </c>
      <c r="D15" s="53">
        <v>455940.51036924653</v>
      </c>
      <c r="E15" s="8">
        <v>0.52932693193070923</v>
      </c>
      <c r="F15" s="8">
        <v>5.4126016199520531E-2</v>
      </c>
      <c r="G15" s="8">
        <v>0.118159874124908</v>
      </c>
      <c r="H15" s="8">
        <v>4.664464554912871E-3</v>
      </c>
      <c r="I15" s="8">
        <v>0.23485199944678675</v>
      </c>
      <c r="J15" s="13">
        <v>6.2354479134699686E-2</v>
      </c>
      <c r="K15" s="8">
        <v>2.7914585523502088E-2</v>
      </c>
      <c r="L15" s="8">
        <v>0.52671036373685121</v>
      </c>
      <c r="M15" s="8">
        <v>1.3713543076932391E-2</v>
      </c>
      <c r="N15" s="8">
        <v>7.7454509967198985E-3</v>
      </c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58</v>
      </c>
      <c r="D16" s="53">
        <v>61329.116792730303</v>
      </c>
      <c r="E16" s="8">
        <v>0.4336165148483167</v>
      </c>
      <c r="F16" s="8">
        <v>0.12005775511165648</v>
      </c>
      <c r="G16" s="8">
        <v>0.19528489704614302</v>
      </c>
      <c r="H16" s="54">
        <v>0</v>
      </c>
      <c r="I16" s="8">
        <v>0.23773698490746123</v>
      </c>
      <c r="J16" s="8">
        <v>0.2640484414066937</v>
      </c>
      <c r="K16" s="8">
        <v>0.13691147898328968</v>
      </c>
      <c r="L16" s="8">
        <v>0.31494303493794096</v>
      </c>
      <c r="M16" s="8">
        <v>1.9189197554808538E-2</v>
      </c>
      <c r="N16" s="54">
        <v>0</v>
      </c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59</v>
      </c>
      <c r="D17" s="53">
        <v>65957.268302861514</v>
      </c>
      <c r="E17" s="8">
        <v>0.49705360958484635</v>
      </c>
      <c r="F17" s="8">
        <v>7.9335853558261102E-2</v>
      </c>
      <c r="G17" s="8">
        <v>0.21440452563731138</v>
      </c>
      <c r="H17" s="8">
        <v>1.7745457261530158E-2</v>
      </c>
      <c r="I17" s="8">
        <v>0.11200370488723323</v>
      </c>
      <c r="J17" s="8">
        <v>0.14842907448244808</v>
      </c>
      <c r="K17" s="8">
        <v>3.1724591027242524E-2</v>
      </c>
      <c r="L17" s="8">
        <v>0.51658054986814228</v>
      </c>
      <c r="M17" s="8">
        <v>1.4534484441559666E-2</v>
      </c>
      <c r="N17" s="8">
        <v>1.8957504843505953E-2</v>
      </c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135</v>
      </c>
      <c r="D18" s="53">
        <v>152637.59043867886</v>
      </c>
      <c r="E18" s="8">
        <v>0.42701701744224507</v>
      </c>
      <c r="F18" s="8">
        <v>7.6414097941871345E-2</v>
      </c>
      <c r="G18" s="8">
        <v>9.5365564258861377E-2</v>
      </c>
      <c r="H18" s="8">
        <v>6.2805950172598567E-3</v>
      </c>
      <c r="I18" s="8">
        <v>0.24932504213391909</v>
      </c>
      <c r="J18" s="8">
        <v>0.1623027574376075</v>
      </c>
      <c r="K18" s="8">
        <v>4.9005024545597922E-2</v>
      </c>
      <c r="L18" s="8">
        <v>0.47174995879049503</v>
      </c>
      <c r="M18" s="8">
        <v>2.6553325620749416E-2</v>
      </c>
      <c r="N18" s="8">
        <v>1.7394624147641553E-2</v>
      </c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305</v>
      </c>
      <c r="D19" s="53">
        <v>346527.42935551837</v>
      </c>
      <c r="E19" s="8">
        <v>0.4660953398951298</v>
      </c>
      <c r="F19" s="8">
        <v>6.5730308201937204E-2</v>
      </c>
      <c r="G19" s="8">
        <v>0.13964888039775022</v>
      </c>
      <c r="H19" s="8">
        <v>1.8580120977177251E-2</v>
      </c>
      <c r="I19" s="8">
        <v>0.15033334610535903</v>
      </c>
      <c r="J19" s="8">
        <v>0.2419997295216125</v>
      </c>
      <c r="K19" s="8">
        <v>8.7071262436534708E-2</v>
      </c>
      <c r="L19" s="8">
        <v>0.40927334823528627</v>
      </c>
      <c r="M19" s="8">
        <v>2.4481024947608416E-2</v>
      </c>
      <c r="N19" s="8">
        <v>9.3658331247908535E-3</v>
      </c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266</v>
      </c>
      <c r="D20" s="53">
        <v>322265.23601076397</v>
      </c>
      <c r="E20" s="8">
        <v>0.48821304561449425</v>
      </c>
      <c r="F20" s="8">
        <v>6.0756789236567757E-2</v>
      </c>
      <c r="G20" s="8">
        <v>0.17886894067887618</v>
      </c>
      <c r="H20" s="8">
        <v>2.0887393816103897E-2</v>
      </c>
      <c r="I20" s="8">
        <v>0.20110487239734465</v>
      </c>
      <c r="J20" s="8">
        <v>0.15642015762807102</v>
      </c>
      <c r="K20" s="8">
        <v>2.8767689651835807E-2</v>
      </c>
      <c r="L20" s="8">
        <v>0.43451127924249028</v>
      </c>
      <c r="M20" s="8">
        <v>1.8940907078934394E-2</v>
      </c>
      <c r="N20" s="8">
        <v>6.5925840654043281E-3</v>
      </c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20</v>
      </c>
      <c r="D21" s="53">
        <v>22993.557554495856</v>
      </c>
      <c r="E21" s="8">
        <v>0.52710576454035907</v>
      </c>
      <c r="F21" s="8">
        <v>4.5333482104490154E-2</v>
      </c>
      <c r="G21" s="8">
        <v>0.10654805091909933</v>
      </c>
      <c r="H21" s="8">
        <v>4.5143190402482783E-2</v>
      </c>
      <c r="I21" s="8">
        <v>0.14354637047764876</v>
      </c>
      <c r="J21" s="8">
        <v>0.12184333511781681</v>
      </c>
      <c r="K21" s="54">
        <v>0</v>
      </c>
      <c r="L21" s="8">
        <v>0.22417540127967711</v>
      </c>
      <c r="M21" s="8">
        <v>0.12222869056761064</v>
      </c>
      <c r="N21" s="8">
        <v>4.0457609482550262E-2</v>
      </c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660</v>
      </c>
      <c r="D22" s="53">
        <v>775129.48483981285</v>
      </c>
      <c r="E22" s="8">
        <v>0.46848528886883323</v>
      </c>
      <c r="F22" s="8">
        <v>6.7800936546025689E-2</v>
      </c>
      <c r="G22" s="8">
        <v>0.13429396297919985</v>
      </c>
      <c r="H22" s="8">
        <v>1.4165349529514393E-2</v>
      </c>
      <c r="I22" s="8">
        <v>0.18914196618362747</v>
      </c>
      <c r="J22" s="8">
        <v>0.17634277335433449</v>
      </c>
      <c r="K22" s="8">
        <v>5.8020486758821453E-2</v>
      </c>
      <c r="L22" s="8">
        <v>0.45225082657356835</v>
      </c>
      <c r="M22" s="8">
        <v>2.7763504422966732E-2</v>
      </c>
      <c r="N22" s="8">
        <v>8.3989033296753834E-3</v>
      </c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125</v>
      </c>
      <c r="D23" s="53">
        <v>135251.59682250646</v>
      </c>
      <c r="E23" s="8">
        <v>0.48646623705747111</v>
      </c>
      <c r="F23" s="8">
        <v>5.7237540364200389E-2</v>
      </c>
      <c r="G23" s="8">
        <v>0.24464054295028523</v>
      </c>
      <c r="H23" s="8">
        <v>3.9607086511506205E-2</v>
      </c>
      <c r="I23" s="8">
        <v>0.14076503781800737</v>
      </c>
      <c r="J23" s="8">
        <v>0.25836981441537793</v>
      </c>
      <c r="K23" s="8">
        <v>2.9888691517636776E-2</v>
      </c>
      <c r="L23" s="8">
        <v>0.31447303336634647</v>
      </c>
      <c r="M23" s="8">
        <v>6.5743742441444356E-3</v>
      </c>
      <c r="N23" s="8">
        <v>2.7323627475664355E-2</v>
      </c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117</v>
      </c>
      <c r="D24" s="53">
        <v>129459.96986575676</v>
      </c>
      <c r="E24" s="8">
        <v>0.38590314494036349</v>
      </c>
      <c r="F24" s="8">
        <v>9.2265777925796946E-2</v>
      </c>
      <c r="G24" s="8">
        <v>9.1055761987628825E-2</v>
      </c>
      <c r="H24" s="8">
        <v>4.2071529537642059E-2</v>
      </c>
      <c r="I24" s="8">
        <v>0.12504126472659316</v>
      </c>
      <c r="J24" s="8">
        <v>0.19474583235773901</v>
      </c>
      <c r="K24" s="8">
        <v>4.7885043043361074E-2</v>
      </c>
      <c r="L24" s="8">
        <v>0.4908332137352785</v>
      </c>
      <c r="M24" s="8">
        <v>2.6774072573470659E-2</v>
      </c>
      <c r="N24" s="8">
        <v>1.9316939971676234E-2</v>
      </c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114</v>
      </c>
      <c r="D25" s="53">
        <v>144206.9749606089</v>
      </c>
      <c r="E25" s="8">
        <v>0.58880338216562866</v>
      </c>
      <c r="F25" s="8">
        <v>5.2353091565908241E-2</v>
      </c>
      <c r="G25" s="8">
        <v>0.14491981700847437</v>
      </c>
      <c r="H25" s="8">
        <v>7.1980051380773373E-3</v>
      </c>
      <c r="I25" s="8">
        <v>0.18677327468724494</v>
      </c>
      <c r="J25" s="8">
        <v>0.16928623791713859</v>
      </c>
      <c r="K25" s="8">
        <v>9.7240073773004254E-2</v>
      </c>
      <c r="L25" s="8">
        <v>0.48593725720121966</v>
      </c>
      <c r="M25" s="8">
        <v>3.3926230307428917E-2</v>
      </c>
      <c r="N25" s="8">
        <v>9.7407790680738293E-3</v>
      </c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264</v>
      </c>
      <c r="D26" s="53">
        <v>272533.48631309421</v>
      </c>
      <c r="E26" s="8">
        <v>0.44617173727017312</v>
      </c>
      <c r="F26" s="8">
        <v>6.7778076893797209E-2</v>
      </c>
      <c r="G26" s="8">
        <v>0.1466482615963704</v>
      </c>
      <c r="H26" s="8">
        <v>1.8158226649588695E-2</v>
      </c>
      <c r="I26" s="8">
        <v>0.20951650426587995</v>
      </c>
      <c r="J26" s="8">
        <v>0.17588098169720406</v>
      </c>
      <c r="K26" s="8">
        <v>3.0183289085327938E-2</v>
      </c>
      <c r="L26" s="8">
        <v>0.42192148773362687</v>
      </c>
      <c r="M26" s="8">
        <v>8.1579248730328704E-3</v>
      </c>
      <c r="N26" s="8">
        <v>1.5322089425237146E-2</v>
      </c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290</v>
      </c>
      <c r="D27" s="53">
        <v>364180.65052285948</v>
      </c>
      <c r="E27" s="8">
        <v>0.47357483868021227</v>
      </c>
      <c r="F27" s="8">
        <v>6.1315098237745821E-2</v>
      </c>
      <c r="G27" s="8">
        <v>0.17719268640383773</v>
      </c>
      <c r="H27" s="8">
        <v>1.3464733685269523E-2</v>
      </c>
      <c r="I27" s="8">
        <v>0.17965287337454452</v>
      </c>
      <c r="J27" s="8">
        <v>0.20340429935065502</v>
      </c>
      <c r="K27" s="8">
        <v>5.6477556181803008E-2</v>
      </c>
      <c r="L27" s="8">
        <v>0.39672454038938409</v>
      </c>
      <c r="M27" s="8">
        <v>3.2477365556478531E-2</v>
      </c>
      <c r="N27" s="8">
        <v>5.8338098323127948E-3</v>
      </c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428</v>
      </c>
      <c r="D28" s="53">
        <v>450450.07104914094</v>
      </c>
      <c r="E28" s="8">
        <v>0.47258326694260072</v>
      </c>
      <c r="F28" s="8">
        <v>6.4636400501529634E-2</v>
      </c>
      <c r="G28" s="8">
        <v>0.16604497353435249</v>
      </c>
      <c r="H28" s="8">
        <v>1.0947052294476196E-2</v>
      </c>
      <c r="I28" s="8">
        <v>0.23244245933835045</v>
      </c>
      <c r="J28" s="13">
        <v>8.9417664975677574E-2</v>
      </c>
      <c r="K28" s="8">
        <v>2.187381458440717E-2</v>
      </c>
      <c r="L28" s="8">
        <v>0.52547807543115232</v>
      </c>
      <c r="M28" s="8">
        <v>1.0574641392608199E-2</v>
      </c>
      <c r="N28" s="8">
        <v>8.5956827793561737E-3</v>
      </c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213</v>
      </c>
      <c r="D29" s="53">
        <v>219510.74762507132</v>
      </c>
      <c r="E29" s="8">
        <v>0.47602567600559842</v>
      </c>
      <c r="F29" s="8">
        <v>7.1737168177340618E-2</v>
      </c>
      <c r="G29" s="8">
        <v>0.15845668051396145</v>
      </c>
      <c r="H29" s="8">
        <v>2.4854239635417535E-2</v>
      </c>
      <c r="I29" s="8">
        <v>0.16402876811238387</v>
      </c>
      <c r="J29" s="8">
        <v>0.23507723328341915</v>
      </c>
      <c r="K29" s="8">
        <v>4.3936365738602358E-2</v>
      </c>
      <c r="L29" s="8">
        <v>0.46702443457078369</v>
      </c>
      <c r="M29" s="8">
        <v>1.7874747884251346E-2</v>
      </c>
      <c r="N29" s="8">
        <v>4.9385733541643662E-3</v>
      </c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110</v>
      </c>
      <c r="D30" s="53">
        <v>137751.12004987017</v>
      </c>
      <c r="E30" s="8">
        <v>0.41848059900613954</v>
      </c>
      <c r="F30" s="8">
        <v>9.0890464868149362E-2</v>
      </c>
      <c r="G30" s="8">
        <v>0.1187831559596715</v>
      </c>
      <c r="H30" s="8">
        <v>2.6833179092502813E-2</v>
      </c>
      <c r="I30" s="8">
        <v>0.11251705767911278</v>
      </c>
      <c r="J30" s="8">
        <v>0.26052232424929084</v>
      </c>
      <c r="K30" s="8">
        <v>0.10822498680828034</v>
      </c>
      <c r="L30" s="13">
        <v>0.25055675108098219</v>
      </c>
      <c r="M30" s="8">
        <v>3.9863997409940594E-2</v>
      </c>
      <c r="N30" s="8">
        <v>3.8110804532596541E-2</v>
      </c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34</v>
      </c>
      <c r="D31" s="53">
        <v>102669.14293823609</v>
      </c>
      <c r="E31" s="8">
        <v>0.5251627217609155</v>
      </c>
      <c r="F31" s="8">
        <v>2.8374248686889342E-2</v>
      </c>
      <c r="G31" s="8">
        <v>0.10950522029064698</v>
      </c>
      <c r="H31" s="8">
        <v>2.1951367594184364E-2</v>
      </c>
      <c r="I31" s="8">
        <v>9.1936682403877812E-2</v>
      </c>
      <c r="J31" s="8">
        <v>0.42725591203014557</v>
      </c>
      <c r="K31" s="8">
        <v>0.14230375235440709</v>
      </c>
      <c r="L31" s="8">
        <v>0.18849809480156382</v>
      </c>
      <c r="M31" s="8">
        <v>8.0171585430662537E-2</v>
      </c>
      <c r="N31" s="54">
        <v>0</v>
      </c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174</v>
      </c>
      <c r="D32" s="53">
        <v>198797.9522383509</v>
      </c>
      <c r="E32" s="8">
        <v>0.33960291034731099</v>
      </c>
      <c r="F32" s="8">
        <v>7.3958497025795863E-2</v>
      </c>
      <c r="G32" s="8">
        <v>0.18331162326340794</v>
      </c>
      <c r="H32" s="8">
        <v>4.2666821200286628E-2</v>
      </c>
      <c r="I32" s="13">
        <v>4.1420550559186545E-2</v>
      </c>
      <c r="J32" s="14">
        <v>0.56864468684946878</v>
      </c>
      <c r="K32" s="14">
        <v>0.14256969942091596</v>
      </c>
      <c r="L32" s="13">
        <v>7.7231446650840141E-2</v>
      </c>
      <c r="M32" s="8">
        <v>6.1583348202417787E-2</v>
      </c>
      <c r="N32" s="8">
        <v>2.681108963725249E-2</v>
      </c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611</v>
      </c>
      <c r="D33" s="53">
        <v>711583.12942396908</v>
      </c>
      <c r="E33" s="8">
        <v>0.50790936136938791</v>
      </c>
      <c r="F33" s="8">
        <v>6.4072873715516676E-2</v>
      </c>
      <c r="G33" s="8">
        <v>0.1415734225992854</v>
      </c>
      <c r="H33" s="8">
        <v>1.1038520689463845E-2</v>
      </c>
      <c r="I33" s="8">
        <v>0.22121644514934846</v>
      </c>
      <c r="J33" s="13">
        <v>8.2334742514649395E-2</v>
      </c>
      <c r="K33" s="8">
        <v>2.9052570409919657E-2</v>
      </c>
      <c r="L33" s="14">
        <v>0.53083394065841538</v>
      </c>
      <c r="M33" s="8">
        <v>1.4287665854247445E-2</v>
      </c>
      <c r="N33" s="8">
        <v>6.8520625903538742E-3</v>
      </c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372</v>
      </c>
      <c r="D34" s="53">
        <v>411922.45042051486</v>
      </c>
      <c r="E34" s="8">
        <v>0.46301382587553314</v>
      </c>
      <c r="F34" s="8">
        <v>6.0043806202815048E-2</v>
      </c>
      <c r="G34" s="8">
        <v>0.1611176643956079</v>
      </c>
      <c r="H34" s="8">
        <v>2.2319162372462852E-2</v>
      </c>
      <c r="I34" s="8">
        <v>0.19723055991146579</v>
      </c>
      <c r="J34" s="13">
        <v>9.8550728796992657E-2</v>
      </c>
      <c r="K34" s="8">
        <v>1.6435729689113249E-2</v>
      </c>
      <c r="L34" s="14">
        <v>0.54580507414861001</v>
      </c>
      <c r="M34" s="8">
        <v>1.2281312724965793E-2</v>
      </c>
      <c r="N34" s="8">
        <v>4.8900813715587995E-3</v>
      </c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185</v>
      </c>
      <c r="D35" s="53">
        <v>214580.34475328599</v>
      </c>
      <c r="E35" s="8">
        <v>0.48081075872283013</v>
      </c>
      <c r="F35" s="8">
        <v>7.2602566202778426E-2</v>
      </c>
      <c r="G35" s="8">
        <v>0.11959552174127533</v>
      </c>
      <c r="H35" s="8">
        <v>4.4675801553862348E-3</v>
      </c>
      <c r="I35" s="8">
        <v>0.23070561263708997</v>
      </c>
      <c r="J35" s="8">
        <v>0.13218742483244958</v>
      </c>
      <c r="K35" s="8">
        <v>3.3632799914135168E-2</v>
      </c>
      <c r="L35" s="8">
        <v>0.4679079317148831</v>
      </c>
      <c r="M35" s="8">
        <v>1.0801936317909487E-2</v>
      </c>
      <c r="N35" s="8">
        <v>1.0321652084213073E-2</v>
      </c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136</v>
      </c>
      <c r="D36" s="53">
        <v>166217.3075418582</v>
      </c>
      <c r="E36" s="8">
        <v>0.54101712581080319</v>
      </c>
      <c r="F36" s="8">
        <v>0.11041570950906135</v>
      </c>
      <c r="G36" s="8">
        <v>0.16266792795209889</v>
      </c>
      <c r="H36" s="8">
        <v>7.322206270671385E-3</v>
      </c>
      <c r="I36" s="8">
        <v>0.16372185946828188</v>
      </c>
      <c r="J36" s="8">
        <v>0.21442655365587499</v>
      </c>
      <c r="K36" s="8">
        <v>0.14219035609115491</v>
      </c>
      <c r="L36" s="8">
        <v>0.33882121073196059</v>
      </c>
      <c r="M36" s="8">
        <v>2.8560134902005915E-2</v>
      </c>
      <c r="N36" s="8">
        <v>2.7505893812637794E-2</v>
      </c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92</v>
      </c>
      <c r="D37" s="53">
        <v>117660.97894665977</v>
      </c>
      <c r="E37" s="8">
        <v>0.38336718166581529</v>
      </c>
      <c r="F37" s="8">
        <v>1.3857579201716454E-2</v>
      </c>
      <c r="G37" s="8">
        <v>0.15395229724593112</v>
      </c>
      <c r="H37" s="8">
        <v>4.2217950816791937E-2</v>
      </c>
      <c r="I37" s="8">
        <v>6.5325130903122447E-2</v>
      </c>
      <c r="J37" s="14">
        <v>0.56970397775316384</v>
      </c>
      <c r="K37" s="8">
        <v>9.683925267109654E-2</v>
      </c>
      <c r="L37" s="13">
        <v>9.8033961324029473E-2</v>
      </c>
      <c r="M37" s="8">
        <v>8.7416280315174621E-2</v>
      </c>
      <c r="N37" s="8">
        <v>1.1938437838455728E-2</v>
      </c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123</v>
      </c>
      <c r="D38" s="53">
        <v>136024.60094742203</v>
      </c>
      <c r="E38" s="8">
        <v>0.44092206360212172</v>
      </c>
      <c r="F38" s="8">
        <v>3.7407572595181238E-2</v>
      </c>
      <c r="G38" s="8">
        <v>0.2075600480543966</v>
      </c>
      <c r="H38" s="8">
        <v>3.9240682251415762E-2</v>
      </c>
      <c r="I38" s="8">
        <v>0.1945429349437221</v>
      </c>
      <c r="J38" s="8">
        <v>9.1094354948899212E-2</v>
      </c>
      <c r="K38" s="8">
        <v>8.2149569958322715E-3</v>
      </c>
      <c r="L38" s="8">
        <v>0.56136770233377642</v>
      </c>
      <c r="M38" s="8">
        <v>2.9340168043261439E-2</v>
      </c>
      <c r="N38" s="54">
        <v>0</v>
      </c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127</v>
      </c>
      <c r="D39" s="53">
        <v>139526.05440756778</v>
      </c>
      <c r="E39" s="8">
        <v>0.37910094742756895</v>
      </c>
      <c r="F39" s="8">
        <v>7.6611422806947119E-2</v>
      </c>
      <c r="G39" s="8">
        <v>0.19054796440080676</v>
      </c>
      <c r="H39" s="8">
        <v>1.8256695821454155E-2</v>
      </c>
      <c r="I39" s="8">
        <v>0.18981111676024315</v>
      </c>
      <c r="J39" s="8">
        <v>0.11279688855704702</v>
      </c>
      <c r="K39" s="8">
        <v>3.1174634896708287E-2</v>
      </c>
      <c r="L39" s="8">
        <v>0.55752432556535003</v>
      </c>
      <c r="M39" s="8">
        <v>7.6542247737759637E-3</v>
      </c>
      <c r="N39" s="8">
        <v>6.6673165532005465E-3</v>
      </c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122</v>
      </c>
      <c r="D40" s="53">
        <v>136371.79506552563</v>
      </c>
      <c r="E40" s="8">
        <v>0.5709031147436775</v>
      </c>
      <c r="F40" s="8">
        <v>6.5671586253303924E-2</v>
      </c>
      <c r="G40" s="8">
        <v>8.4682501692192103E-2</v>
      </c>
      <c r="H40" s="8">
        <v>9.597154430132324E-3</v>
      </c>
      <c r="I40" s="8">
        <v>0.20750239612108559</v>
      </c>
      <c r="J40" s="8">
        <v>9.1412447863528021E-2</v>
      </c>
      <c r="K40" s="8">
        <v>9.5557589123915956E-3</v>
      </c>
      <c r="L40" s="8">
        <v>0.518291751488554</v>
      </c>
      <c r="M40" s="54">
        <v>0</v>
      </c>
      <c r="N40" s="8">
        <v>7.9493705326162834E-3</v>
      </c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102</v>
      </c>
      <c r="D41" s="53">
        <v>120378.17653916035</v>
      </c>
      <c r="E41" s="8">
        <v>0.45666637315311681</v>
      </c>
      <c r="F41" s="8">
        <v>4.3468535368842515E-2</v>
      </c>
      <c r="G41" s="8">
        <v>0.10482268951585484</v>
      </c>
      <c r="H41" s="54">
        <v>0</v>
      </c>
      <c r="I41" s="8">
        <v>0.208357360137021</v>
      </c>
      <c r="J41" s="8">
        <v>0.13160278393116642</v>
      </c>
      <c r="K41" s="8">
        <v>2.4309325131511496E-2</v>
      </c>
      <c r="L41" s="8">
        <v>0.38603792954932198</v>
      </c>
      <c r="M41" s="8">
        <v>9.9015099350782902E-3</v>
      </c>
      <c r="N41" s="8">
        <v>7.2311811585074178E-3</v>
      </c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83</v>
      </c>
      <c r="D42" s="53">
        <v>94202.168214125471</v>
      </c>
      <c r="E42" s="8">
        <v>0.51166415799846032</v>
      </c>
      <c r="F42" s="8">
        <v>0.10983208621821058</v>
      </c>
      <c r="G42" s="8">
        <v>0.13847328898727843</v>
      </c>
      <c r="H42" s="8">
        <v>1.0176569267245044E-2</v>
      </c>
      <c r="I42" s="8">
        <v>0.25926378635852759</v>
      </c>
      <c r="J42" s="8">
        <v>0.1329345202227247</v>
      </c>
      <c r="K42" s="8">
        <v>4.5546993765702967E-2</v>
      </c>
      <c r="L42" s="8">
        <v>0.57252719643866024</v>
      </c>
      <c r="M42" s="8">
        <v>1.1952564675280138E-2</v>
      </c>
      <c r="N42" s="8">
        <v>1.4270873866859419E-2</v>
      </c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74</v>
      </c>
      <c r="D43" s="53">
        <v>88378.359829571476</v>
      </c>
      <c r="E43" s="8">
        <v>0.64649411359166564</v>
      </c>
      <c r="F43" s="8">
        <v>0.10814160720151705</v>
      </c>
      <c r="G43" s="8">
        <v>0.14501681758242904</v>
      </c>
      <c r="H43" s="54">
        <v>0</v>
      </c>
      <c r="I43" s="8">
        <v>0.18947220619705529</v>
      </c>
      <c r="J43" s="8">
        <v>0.21955432577581366</v>
      </c>
      <c r="K43" s="8">
        <v>0.15022696587175374</v>
      </c>
      <c r="L43" s="8">
        <v>0.30252858362356577</v>
      </c>
      <c r="M43" s="8">
        <v>1.0061225579927186E-2</v>
      </c>
      <c r="N43" s="8">
        <v>1.4148092765323519E-2</v>
      </c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45</v>
      </c>
      <c r="D44" s="53">
        <v>57693.970133179777</v>
      </c>
      <c r="E44" s="8">
        <v>0.44856591330618628</v>
      </c>
      <c r="F44" s="8">
        <v>8.20252437516341E-2</v>
      </c>
      <c r="G44" s="8">
        <v>0.21178674942473441</v>
      </c>
      <c r="H44" s="8">
        <v>2.1095400589829883E-2</v>
      </c>
      <c r="I44" s="8">
        <v>0.16537585639190097</v>
      </c>
      <c r="J44" s="8">
        <v>0.12942923696781822</v>
      </c>
      <c r="K44" s="8">
        <v>6.7277999007291048E-2</v>
      </c>
      <c r="L44" s="8">
        <v>0.47845445939318476</v>
      </c>
      <c r="M44" s="8">
        <v>6.6869971036984527E-2</v>
      </c>
      <c r="N44" s="8">
        <v>5.7572227567032314E-2</v>
      </c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37</v>
      </c>
      <c r="D45" s="53">
        <v>40729.838481905987</v>
      </c>
      <c r="E45" s="8">
        <v>0.36872613707629298</v>
      </c>
      <c r="F45" s="8">
        <v>9.9761311593410659E-2</v>
      </c>
      <c r="G45" s="8">
        <v>8.84321693914384E-2</v>
      </c>
      <c r="H45" s="8">
        <v>2.659428641694617E-2</v>
      </c>
      <c r="I45" s="8">
        <v>2.2759091729927489E-2</v>
      </c>
      <c r="J45" s="14">
        <v>0.50934290126187953</v>
      </c>
      <c r="K45" s="8">
        <v>0.19394027089207974</v>
      </c>
      <c r="L45" s="13">
        <v>0.14463970347591745</v>
      </c>
      <c r="M45" s="54">
        <v>0</v>
      </c>
      <c r="N45" s="54">
        <v>0</v>
      </c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36</v>
      </c>
      <c r="D46" s="53">
        <v>46779.89878928633</v>
      </c>
      <c r="E46" s="8">
        <v>0.53831348472965423</v>
      </c>
      <c r="F46" s="8">
        <v>1.7932333645712221E-2</v>
      </c>
      <c r="G46" s="8">
        <v>0.18023832122722122</v>
      </c>
      <c r="H46" s="8">
        <v>6.6109609688328061E-2</v>
      </c>
      <c r="I46" s="8">
        <v>0.12165435907265504</v>
      </c>
      <c r="J46" s="14">
        <v>0.49008269829728535</v>
      </c>
      <c r="K46" s="8">
        <v>8.5806974388560053E-2</v>
      </c>
      <c r="L46" s="13">
        <v>0.12179272713995734</v>
      </c>
      <c r="M46" s="8">
        <v>2.1545279296197942E-2</v>
      </c>
      <c r="N46" s="8">
        <v>3.0027604153095175E-2</v>
      </c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36</v>
      </c>
      <c r="D47" s="53">
        <v>50296.219254574302</v>
      </c>
      <c r="E47" s="8">
        <v>0.23496246653895297</v>
      </c>
      <c r="F47" s="8">
        <v>1.5739226395842916E-2</v>
      </c>
      <c r="G47" s="8">
        <v>0.16072535570330809</v>
      </c>
      <c r="H47" s="8">
        <v>1.5739226395842916E-2</v>
      </c>
      <c r="I47" s="8">
        <v>3.9669785855809082E-2</v>
      </c>
      <c r="J47" s="14">
        <v>0.63882975221673366</v>
      </c>
      <c r="K47" s="8">
        <v>0.11844139199277121</v>
      </c>
      <c r="L47" s="13">
        <v>3.8237480903974094E-2</v>
      </c>
      <c r="M47" s="8">
        <v>0.18445917546878549</v>
      </c>
      <c r="N47" s="54">
        <v>0</v>
      </c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601</v>
      </c>
      <c r="D48" s="53">
        <v>700226.3870347609</v>
      </c>
      <c r="E48" s="8">
        <v>0.49805722193746355</v>
      </c>
      <c r="F48" s="8">
        <v>7.6514920053229796E-2</v>
      </c>
      <c r="G48" s="8">
        <v>0.1763111627933841</v>
      </c>
      <c r="H48" s="8">
        <v>2.1592765779660711E-2</v>
      </c>
      <c r="I48" s="8">
        <v>0.17323482480153984</v>
      </c>
      <c r="J48" s="8">
        <v>0.19775900475891744</v>
      </c>
      <c r="K48" s="8">
        <v>4.8609757812278366E-2</v>
      </c>
      <c r="L48" s="8">
        <v>0.42426824715597244</v>
      </c>
      <c r="M48" s="8">
        <v>3.0634164896631896E-2</v>
      </c>
      <c r="N48" s="8">
        <v>1.1241145494474256E-2</v>
      </c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184</v>
      </c>
      <c r="D49" s="53">
        <v>210154.69462755954</v>
      </c>
      <c r="E49" s="8">
        <v>0.38152508116196815</v>
      </c>
      <c r="F49" s="8">
        <v>3.1967916480799892E-2</v>
      </c>
      <c r="G49" s="13">
        <v>6.5311440842807988E-2</v>
      </c>
      <c r="H49" s="8">
        <v>5.7913405823935447E-3</v>
      </c>
      <c r="I49" s="8">
        <v>0.21100939738879851</v>
      </c>
      <c r="J49" s="8">
        <v>0.15777586928818768</v>
      </c>
      <c r="K49" s="8">
        <v>7.1271537403597443E-2</v>
      </c>
      <c r="L49" s="8">
        <v>0.45681638695393234</v>
      </c>
      <c r="M49" s="8">
        <v>4.5616629771448366E-3</v>
      </c>
      <c r="N49" s="8">
        <v>1.1108270346408222E-2</v>
      </c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785</v>
      </c>
      <c r="D50" s="53">
        <v>910381.08166231983</v>
      </c>
      <c r="E50" s="8">
        <v>0.47115664485797021</v>
      </c>
      <c r="F50" s="8">
        <v>6.6231575945021229E-2</v>
      </c>
      <c r="G50" s="8">
        <v>0.15068770340902071</v>
      </c>
      <c r="H50" s="8">
        <v>1.7945124419464224E-2</v>
      </c>
      <c r="I50" s="8">
        <v>0.18195480363970598</v>
      </c>
      <c r="J50" s="8">
        <v>0.18852919562254955</v>
      </c>
      <c r="K50" s="8">
        <v>5.3841060906840307E-2</v>
      </c>
      <c r="L50" s="8">
        <v>0.43178174289716781</v>
      </c>
      <c r="M50" s="8">
        <v>2.4615521946515517E-2</v>
      </c>
      <c r="N50" s="8">
        <v>1.1210472255840593E-2</v>
      </c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0</v>
      </c>
      <c r="D51" s="53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542</v>
      </c>
      <c r="D52" s="53">
        <v>616049.86560620635</v>
      </c>
      <c r="E52" s="8">
        <v>0.51876738235271946</v>
      </c>
      <c r="F52" s="8">
        <v>6.1134170693584462E-2</v>
      </c>
      <c r="G52" s="8">
        <v>0.13364919426292071</v>
      </c>
      <c r="H52" s="8">
        <v>1.1065374623528173E-2</v>
      </c>
      <c r="I52" s="8">
        <v>0.24336107248277947</v>
      </c>
      <c r="J52" s="13">
        <v>9.7357996721255686E-3</v>
      </c>
      <c r="K52" s="8">
        <v>2.0364356271904138E-2</v>
      </c>
      <c r="L52" s="14">
        <v>0.61649460778983711</v>
      </c>
      <c r="M52" s="8">
        <v>1.208422557338077E-2</v>
      </c>
      <c r="N52" s="8">
        <v>3.7027516350870543E-3</v>
      </c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243</v>
      </c>
      <c r="D53" s="53">
        <v>294331.21605611301</v>
      </c>
      <c r="E53" s="8">
        <v>0.37150500468175396</v>
      </c>
      <c r="F53" s="8">
        <v>7.690069851436955E-2</v>
      </c>
      <c r="G53" s="8">
        <v>0.18635014998955624</v>
      </c>
      <c r="H53" s="8">
        <v>3.2344782715928194E-2</v>
      </c>
      <c r="I53" s="13">
        <v>5.3428430613265139E-2</v>
      </c>
      <c r="J53" s="14">
        <v>0.56275266067811214</v>
      </c>
      <c r="K53" s="14">
        <v>0.12390946774330504</v>
      </c>
      <c r="L53" s="13">
        <v>4.5168535104854815E-2</v>
      </c>
      <c r="M53" s="8">
        <v>5.0844148151999086E-2</v>
      </c>
      <c r="N53" s="8">
        <v>2.6924504703361898E-2</v>
      </c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785</v>
      </c>
      <c r="D54" s="53">
        <v>910381.08166231983</v>
      </c>
      <c r="E54" s="8">
        <v>0.47115664485797021</v>
      </c>
      <c r="F54" s="8">
        <v>6.6231575945021229E-2</v>
      </c>
      <c r="G54" s="8">
        <v>0.15068770340902071</v>
      </c>
      <c r="H54" s="8">
        <v>1.7945124419464224E-2</v>
      </c>
      <c r="I54" s="8">
        <v>0.18195480363970598</v>
      </c>
      <c r="J54" s="8">
        <v>0.18852919562254955</v>
      </c>
      <c r="K54" s="8">
        <v>5.3841060906840307E-2</v>
      </c>
      <c r="L54" s="8">
        <v>0.43178174289716781</v>
      </c>
      <c r="M54" s="8">
        <v>2.4615521946515517E-2</v>
      </c>
      <c r="N54" s="8">
        <v>1.1210472255840593E-2</v>
      </c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0</v>
      </c>
      <c r="D55" s="53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0</v>
      </c>
      <c r="D56" s="53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0</v>
      </c>
      <c r="D57" s="53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243</v>
      </c>
      <c r="D58" s="53">
        <v>294331.21605611301</v>
      </c>
      <c r="E58" s="8">
        <v>0.37150500468175396</v>
      </c>
      <c r="F58" s="8">
        <v>7.690069851436955E-2</v>
      </c>
      <c r="G58" s="8">
        <v>0.18635014998955624</v>
      </c>
      <c r="H58" s="8">
        <v>3.2344782715928194E-2</v>
      </c>
      <c r="I58" s="13">
        <v>5.3428430613265139E-2</v>
      </c>
      <c r="J58" s="14">
        <v>0.56275266067811214</v>
      </c>
      <c r="K58" s="14">
        <v>0.12390946774330504</v>
      </c>
      <c r="L58" s="13">
        <v>4.5168535104854815E-2</v>
      </c>
      <c r="M58" s="8">
        <v>5.0844148151999086E-2</v>
      </c>
      <c r="N58" s="8">
        <v>2.6924504703361898E-2</v>
      </c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542</v>
      </c>
      <c r="D59" s="53">
        <v>616049.86560620635</v>
      </c>
      <c r="E59" s="8">
        <v>0.51876738235271946</v>
      </c>
      <c r="F59" s="8">
        <v>6.1134170693584462E-2</v>
      </c>
      <c r="G59" s="8">
        <v>0.13364919426292071</v>
      </c>
      <c r="H59" s="8">
        <v>1.1065374623528173E-2</v>
      </c>
      <c r="I59" s="8">
        <v>0.24336107248277947</v>
      </c>
      <c r="J59" s="13">
        <v>9.7357996721255686E-3</v>
      </c>
      <c r="K59" s="8">
        <v>2.0364356271904138E-2</v>
      </c>
      <c r="L59" s="14">
        <v>0.61649460778983711</v>
      </c>
      <c r="M59" s="8">
        <v>1.208422557338077E-2</v>
      </c>
      <c r="N59" s="8">
        <v>3.7027516350870543E-3</v>
      </c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8">
        <v>0.51876738235271946</v>
      </c>
      <c r="F60" s="8">
        <v>6.1134170693584462E-2</v>
      </c>
      <c r="G60" s="8">
        <v>0.13364919426292071</v>
      </c>
      <c r="H60" s="8">
        <v>1.1065374623528173E-2</v>
      </c>
      <c r="I60" s="8">
        <v>0.24336107248277947</v>
      </c>
      <c r="J60" s="13">
        <v>9.7357996721255686E-3</v>
      </c>
      <c r="K60" s="8">
        <v>2.0364356271904138E-2</v>
      </c>
      <c r="L60" s="14">
        <v>0.61649460778983711</v>
      </c>
      <c r="M60" s="8">
        <v>1.208422557338077E-2</v>
      </c>
      <c r="N60" s="8">
        <v>3.7027516350870543E-3</v>
      </c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243</v>
      </c>
      <c r="D61" s="53">
        <v>294331.21605611301</v>
      </c>
      <c r="E61" s="8">
        <v>0.37150500468175396</v>
      </c>
      <c r="F61" s="8">
        <v>7.690069851436955E-2</v>
      </c>
      <c r="G61" s="8">
        <v>0.18635014998955624</v>
      </c>
      <c r="H61" s="8">
        <v>3.2344782715928194E-2</v>
      </c>
      <c r="I61" s="13">
        <v>5.3428430613265139E-2</v>
      </c>
      <c r="J61" s="14">
        <v>0.56275266067811214</v>
      </c>
      <c r="K61" s="14">
        <v>0.12390946774330504</v>
      </c>
      <c r="L61" s="13">
        <v>4.5168535104854815E-2</v>
      </c>
      <c r="M61" s="8">
        <v>5.0844148151999086E-2</v>
      </c>
      <c r="N61" s="8">
        <v>2.6924504703361898E-2</v>
      </c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611</v>
      </c>
      <c r="D62" s="53">
        <v>706215.16387648869</v>
      </c>
      <c r="E62" s="8">
        <v>0.49137549181203755</v>
      </c>
      <c r="F62" s="8">
        <v>8.0566500070318459E-2</v>
      </c>
      <c r="G62" s="8">
        <v>0.17131786446096997</v>
      </c>
      <c r="H62" s="8">
        <v>2.1475692776902103E-2</v>
      </c>
      <c r="I62" s="8">
        <v>0.16859725887521687</v>
      </c>
      <c r="J62" s="8">
        <v>0.2153259953347117</v>
      </c>
      <c r="K62" s="8">
        <v>5.4331607087197364E-2</v>
      </c>
      <c r="L62" s="8">
        <v>0.40355858196272665</v>
      </c>
      <c r="M62" s="8">
        <v>3.0374384044162542E-2</v>
      </c>
      <c r="N62" s="8">
        <v>1.1221399109514182E-2</v>
      </c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174</v>
      </c>
      <c r="D63" s="53">
        <v>204165.91778583158</v>
      </c>
      <c r="E63" s="8">
        <v>0.40121913290732825</v>
      </c>
      <c r="F63" s="8">
        <v>1.6646704483157717E-2</v>
      </c>
      <c r="G63" s="8">
        <v>7.9327445408545569E-2</v>
      </c>
      <c r="H63" s="8">
        <v>5.7327976111247484E-3</v>
      </c>
      <c r="I63" s="8">
        <v>0.22815889473945769</v>
      </c>
      <c r="J63" s="8">
        <v>9.5838375796580486E-2</v>
      </c>
      <c r="K63" s="8">
        <v>5.2144249044670091E-2</v>
      </c>
      <c r="L63" s="8">
        <v>0.52940638289872655</v>
      </c>
      <c r="M63" s="8">
        <v>4.6954697451576542E-3</v>
      </c>
      <c r="N63" s="8">
        <v>1.1172675987778602E-2</v>
      </c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197</v>
      </c>
      <c r="D64" s="53">
        <v>226856.80332007003</v>
      </c>
      <c r="E64" s="8">
        <v>0.46550323386096987</v>
      </c>
      <c r="F64" s="8">
        <v>6.0227419356937179E-2</v>
      </c>
      <c r="G64" s="8">
        <v>0.19922932673244712</v>
      </c>
      <c r="H64" s="8">
        <v>2.5734328501230072E-2</v>
      </c>
      <c r="I64" s="8">
        <v>0.14960094423871448</v>
      </c>
      <c r="J64" s="8">
        <v>0.25793406096840471</v>
      </c>
      <c r="K64" s="8">
        <v>5.7573839160888804E-2</v>
      </c>
      <c r="L64" s="13">
        <v>0.28780781199044458</v>
      </c>
      <c r="M64" s="8">
        <v>5.9237984917495427E-2</v>
      </c>
      <c r="N64" s="8">
        <v>2.4154193822289793E-2</v>
      </c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588</v>
      </c>
      <c r="D65" s="53">
        <v>683524.27834224969</v>
      </c>
      <c r="E65" s="8">
        <v>0.47303297140154948</v>
      </c>
      <c r="F65" s="8">
        <v>6.8224312433488532E-2</v>
      </c>
      <c r="G65" s="8">
        <v>0.13457708694075599</v>
      </c>
      <c r="H65" s="8">
        <v>1.5359943476539087E-2</v>
      </c>
      <c r="I65" s="8">
        <v>0.19269281741820229</v>
      </c>
      <c r="J65" s="8">
        <v>0.16549421883224891</v>
      </c>
      <c r="K65" s="8">
        <v>5.2602178589053666E-2</v>
      </c>
      <c r="L65" s="8">
        <v>0.47956565747316199</v>
      </c>
      <c r="M65" s="8">
        <v>1.312457492161522E-2</v>
      </c>
      <c r="N65" s="8">
        <v>6.9145439462401041E-3</v>
      </c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754</v>
      </c>
      <c r="D66" s="53">
        <v>873400.76776526705</v>
      </c>
      <c r="E66" s="8">
        <v>0.47746897607826905</v>
      </c>
      <c r="F66" s="8">
        <v>6.903586071180727E-2</v>
      </c>
      <c r="G66" s="8">
        <v>0.15334877296577643</v>
      </c>
      <c r="H66" s="8">
        <v>1.8704931782184343E-2</v>
      </c>
      <c r="I66" s="8">
        <v>0.18883887190859525</v>
      </c>
      <c r="J66" s="8">
        <v>0.16923940196213269</v>
      </c>
      <c r="K66" s="8">
        <v>5.0745684522065806E-2</v>
      </c>
      <c r="L66" s="8">
        <v>0.44924363405636586</v>
      </c>
      <c r="M66" s="8">
        <v>2.1099571467140286E-2</v>
      </c>
      <c r="N66" s="8">
        <v>9.0122965152273273E-3</v>
      </c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31</v>
      </c>
      <c r="D67" s="53">
        <v>36980.313897052511</v>
      </c>
      <c r="E67" s="8">
        <v>0.32207205489084645</v>
      </c>
      <c r="F67" s="54">
        <v>0</v>
      </c>
      <c r="G67" s="8">
        <v>8.7838583187453162E-2</v>
      </c>
      <c r="H67" s="54">
        <v>0</v>
      </c>
      <c r="I67" s="8">
        <v>1.9366932478462728E-2</v>
      </c>
      <c r="J67" s="14">
        <v>0.64411539318547861</v>
      </c>
      <c r="K67" s="8">
        <v>0.12694763643539542</v>
      </c>
      <c r="L67" s="13">
        <v>1.9366932478462728E-2</v>
      </c>
      <c r="M67" s="8">
        <v>0.10765521319034101</v>
      </c>
      <c r="N67" s="8">
        <v>6.312696990589528E-2</v>
      </c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212</v>
      </c>
      <c r="D68" s="53">
        <v>247298.17405348367</v>
      </c>
      <c r="E68" s="8">
        <v>0.41689821762469043</v>
      </c>
      <c r="F68" s="8">
        <v>6.8058794947910159E-2</v>
      </c>
      <c r="G68" s="8">
        <v>0.12705572137052157</v>
      </c>
      <c r="H68" s="8">
        <v>2.2024339512395651E-2</v>
      </c>
      <c r="I68" s="8">
        <v>0.12512260201488934</v>
      </c>
      <c r="J68" s="8">
        <v>0.24712201114686821</v>
      </c>
      <c r="K68" s="8">
        <v>8.3496558705948853E-2</v>
      </c>
      <c r="L68" s="8">
        <v>0.40691377098620052</v>
      </c>
      <c r="M68" s="8">
        <v>3.5058587561551904E-2</v>
      </c>
      <c r="N68" s="8">
        <v>1.4496024523943364E-2</v>
      </c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76</v>
      </c>
      <c r="D69" s="53">
        <v>91599.815551027408</v>
      </c>
      <c r="E69" s="8">
        <v>0.48303570756866249</v>
      </c>
      <c r="F69" s="8">
        <v>0.15835224872821507</v>
      </c>
      <c r="G69" s="14">
        <v>0.42079438768245225</v>
      </c>
      <c r="H69" s="8">
        <v>3.1778081625723278E-2</v>
      </c>
      <c r="I69" s="8">
        <v>0.10995750973444741</v>
      </c>
      <c r="J69" s="8">
        <v>0.34948931042032433</v>
      </c>
      <c r="K69" s="8">
        <v>5.5799303313305924E-2</v>
      </c>
      <c r="L69" s="8">
        <v>0.3942250133414486</v>
      </c>
      <c r="M69" s="8">
        <v>4.1685219487292278E-2</v>
      </c>
      <c r="N69" s="8">
        <v>9.5030366256637355E-3</v>
      </c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86</v>
      </c>
      <c r="D70" s="53">
        <v>99835.950810359675</v>
      </c>
      <c r="E70" s="8">
        <v>0.46096537312627317</v>
      </c>
      <c r="F70" s="8">
        <v>4.3038317122241827E-2</v>
      </c>
      <c r="G70" s="8">
        <v>0.13233516148820362</v>
      </c>
      <c r="H70" s="8">
        <v>3.1261678419092102E-2</v>
      </c>
      <c r="I70" s="8">
        <v>0.22587896226734611</v>
      </c>
      <c r="J70" s="8">
        <v>0.26231495344376948</v>
      </c>
      <c r="K70" s="8">
        <v>8.7811731563531531E-2</v>
      </c>
      <c r="L70" s="8">
        <v>0.3260305031932822</v>
      </c>
      <c r="M70" s="8">
        <v>1.1938842684367184E-2</v>
      </c>
      <c r="N70" s="54">
        <v>0</v>
      </c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109</v>
      </c>
      <c r="D71" s="53">
        <v>123854.64934161863</v>
      </c>
      <c r="E71" s="8">
        <v>0.56669387829413909</v>
      </c>
      <c r="F71" s="8">
        <v>2.4490918602611787E-2</v>
      </c>
      <c r="G71" s="8">
        <v>9.9635048341374724E-2</v>
      </c>
      <c r="H71" s="8">
        <v>1.0298427879402227E-2</v>
      </c>
      <c r="I71" s="8">
        <v>0.13568968277921559</v>
      </c>
      <c r="J71" s="8">
        <v>8.7991833284549556E-2</v>
      </c>
      <c r="K71" s="8">
        <v>9.0909587497624948E-3</v>
      </c>
      <c r="L71" s="14">
        <v>0.61383687720904589</v>
      </c>
      <c r="M71" s="8">
        <v>9.0909587497624948E-3</v>
      </c>
      <c r="N71" s="8">
        <v>8.4009016707523552E-3</v>
      </c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94</v>
      </c>
      <c r="D72" s="53">
        <v>107940.00038857388</v>
      </c>
      <c r="E72" s="8">
        <v>0.38529681896187706</v>
      </c>
      <c r="F72" s="8">
        <v>6.688334548717717E-2</v>
      </c>
      <c r="G72" s="8">
        <v>5.7817097340174615E-2</v>
      </c>
      <c r="H72" s="8">
        <v>2.3577045575134462E-2</v>
      </c>
      <c r="I72" s="14">
        <v>0.37184384741997856</v>
      </c>
      <c r="J72" s="8">
        <v>0.11029479217450473</v>
      </c>
      <c r="K72" s="8">
        <v>2.3299524615944575E-2</v>
      </c>
      <c r="L72" s="8">
        <v>0.50268778232583022</v>
      </c>
      <c r="M72" s="8">
        <v>2.4013072648646674E-2</v>
      </c>
      <c r="N72" s="54">
        <v>0</v>
      </c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136</v>
      </c>
      <c r="D73" s="53">
        <v>157497.16028497927</v>
      </c>
      <c r="E73" s="8">
        <v>0.54751525383483657</v>
      </c>
      <c r="F73" s="8">
        <v>5.0368260459296509E-2</v>
      </c>
      <c r="G73" s="8">
        <v>0.11806576817578061</v>
      </c>
      <c r="H73" s="8">
        <v>6.5906111883850156E-3</v>
      </c>
      <c r="I73" s="8">
        <v>0.19356860433581174</v>
      </c>
      <c r="J73" s="8">
        <v>0.13284470011579724</v>
      </c>
      <c r="K73" s="8">
        <v>4.8297277204877573E-2</v>
      </c>
      <c r="L73" s="8">
        <v>0.36339924718602062</v>
      </c>
      <c r="M73" s="8">
        <v>1.242662657105424E-2</v>
      </c>
      <c r="N73" s="8">
        <v>2.9905265093158395E-2</v>
      </c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72</v>
      </c>
      <c r="D74" s="53">
        <v>82355.331232276192</v>
      </c>
      <c r="E74" s="8">
        <v>0.45605210174722027</v>
      </c>
      <c r="F74" s="8">
        <v>7.8656589465945642E-2</v>
      </c>
      <c r="G74" s="8">
        <v>0.20435868091479009</v>
      </c>
      <c r="H74" s="54">
        <v>0</v>
      </c>
      <c r="I74" s="8">
        <v>0.17793095512519122</v>
      </c>
      <c r="J74" s="8">
        <v>0.10433922161524695</v>
      </c>
      <c r="K74" s="8">
        <v>3.9363219018865414E-2</v>
      </c>
      <c r="L74" s="8">
        <v>0.44047389729306963</v>
      </c>
      <c r="M74" s="8">
        <v>3.7085755804229056E-2</v>
      </c>
      <c r="N74" s="54">
        <v>0</v>
      </c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N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7" display="Vissza" xr:uid="{E8A3B314-97A6-4938-82D6-C819C47E4D8C}"/>
  </hyperlinks>
  <pageMargins left="0.75" right="0.75" top="1" bottom="1" header="0.5" footer="0.5"/>
  <pageSetup orientation="portrait" horizontalDpi="300" verticalDpi="300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021A8-BEA2-4B3E-8545-283BCF88B59D}">
  <sheetPr codeName="Munka94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345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0.8800943261905152</v>
      </c>
      <c r="F4" s="8">
        <v>0.11990567380948347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0.86873423786958159</v>
      </c>
      <c r="F5" s="8">
        <v>0.13126576213042254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0.86490822172012694</v>
      </c>
      <c r="F6" s="8">
        <v>0.1350917782798727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0.88966183460444659</v>
      </c>
      <c r="F7" s="8">
        <v>0.11033816539555298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0.92183415758704801</v>
      </c>
      <c r="F8" s="8">
        <v>7.8165842412951395E-2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0.87259365199257422</v>
      </c>
      <c r="F9" s="8">
        <v>0.12740634800742667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0.90062847222687059</v>
      </c>
      <c r="F10" s="8">
        <v>9.937152777313002E-2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13">
        <v>0.80789639033066218</v>
      </c>
      <c r="F11" s="14">
        <v>0.19210360966933654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0.85784411449354092</v>
      </c>
      <c r="F12" s="8">
        <v>0.14215588550645858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0.8987381276386569</v>
      </c>
      <c r="F13" s="8">
        <v>0.10126187236134317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0.91845618770101878</v>
      </c>
      <c r="F14" s="8">
        <v>8.1543812298981513E-2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4">
        <v>0.92808400640507605</v>
      </c>
      <c r="F15" s="13">
        <v>7.1915993594925301E-2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0.90955640109156544</v>
      </c>
      <c r="F16" s="8">
        <v>9.0443598908434258E-2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0.90028837777118709</v>
      </c>
      <c r="F17" s="8">
        <v>9.9711622228812635E-2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0.88244618823078569</v>
      </c>
      <c r="F18" s="8">
        <v>0.11755381176921437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0.87537224369656519</v>
      </c>
      <c r="F19" s="8">
        <v>0.12462775630343514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0.87663670347288147</v>
      </c>
      <c r="F20" s="8">
        <v>0.12336329652711886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0.86183381573898321</v>
      </c>
      <c r="F21" s="8">
        <v>0.13816618426101665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0.88616385231310413</v>
      </c>
      <c r="F22" s="8">
        <v>0.11383614768689748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0.8501600668342103</v>
      </c>
      <c r="F23" s="8">
        <v>0.14983993316578914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0.86962877158756779</v>
      </c>
      <c r="F24" s="8">
        <v>0.13037122841243046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0.913672042219136</v>
      </c>
      <c r="F25" s="8">
        <v>8.6327957780863912E-2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0.88302151442227839</v>
      </c>
      <c r="F26" s="8">
        <v>0.11697848557772375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0.85789250548064377</v>
      </c>
      <c r="F27" s="8">
        <v>0.14210749451935611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4">
        <v>0.9284183236788689</v>
      </c>
      <c r="F28" s="13">
        <v>7.1581676321131618E-2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0.90987250772620254</v>
      </c>
      <c r="F29" s="8">
        <v>9.0127492273797336E-2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0.86688105136588722</v>
      </c>
      <c r="F30" s="8">
        <v>0.13311894863411469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0.83561366558107475</v>
      </c>
      <c r="F31" s="8">
        <v>0.16438633441892589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0.85882936824922296</v>
      </c>
      <c r="F32" s="8">
        <v>0.14117063175077479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4">
        <v>0.92027263948270477</v>
      </c>
      <c r="F33" s="13">
        <v>7.9727360517297119E-2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0.90819012278752964</v>
      </c>
      <c r="F34" s="8">
        <v>9.1809877212470567E-2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0.90768095816142425</v>
      </c>
      <c r="F35" s="8">
        <v>9.2319041838575519E-2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0.87256642727536682</v>
      </c>
      <c r="F36" s="8">
        <v>0.12743357272463265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0.83799635287626761</v>
      </c>
      <c r="F37" s="8">
        <v>0.16200364712373261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0.91251261306731413</v>
      </c>
      <c r="F38" s="8">
        <v>8.7487386932685401E-2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0.90915256285803059</v>
      </c>
      <c r="F39" s="8">
        <v>9.0847437141969675E-2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0.89950897002455688</v>
      </c>
      <c r="F40" s="8">
        <v>0.1004910299754444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0.91261618031831981</v>
      </c>
      <c r="F41" s="8">
        <v>8.7383819681680172E-2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0.90489944907125064</v>
      </c>
      <c r="F42" s="8">
        <v>9.5100550928749361E-2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0.86970615333111378</v>
      </c>
      <c r="F43" s="8">
        <v>0.13029384666888599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0.90617273353973604</v>
      </c>
      <c r="F44" s="8">
        <v>9.3827266460264264E-2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0.85425647815046701</v>
      </c>
      <c r="F45" s="8">
        <v>0.14574352184953307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0.89953857233913692</v>
      </c>
      <c r="F46" s="8">
        <v>0.10046142766086302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3">
        <v>0.76338084276897011</v>
      </c>
      <c r="F47" s="14">
        <v>0.23661915723102958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0.78089195611865836</v>
      </c>
      <c r="F48" s="14">
        <v>0.21910804388134103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4">
        <v>0.92800355567245718</v>
      </c>
      <c r="F49" s="13">
        <v>7.1996444327541861E-2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8">
        <v>0.8653718612640775</v>
      </c>
      <c r="F50" s="8">
        <v>0.13462813873592205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0.88462263094925486</v>
      </c>
      <c r="F51" s="8">
        <v>0.11537736905074732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4">
        <v>0.92703211909728789</v>
      </c>
      <c r="F52" s="13">
        <v>7.296788090271189E-2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0.8676860270052158</v>
      </c>
      <c r="F53" s="8">
        <v>0.1323139729947857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0.88315638093344229</v>
      </c>
      <c r="F54" s="8">
        <v>0.11684361906655819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8">
        <v>0.83184458901005565</v>
      </c>
      <c r="F55" s="8">
        <v>0.16815541098994405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0.88740806759659807</v>
      </c>
      <c r="F56" s="8">
        <v>0.11259193240340175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0.88441554414945645</v>
      </c>
      <c r="F57" s="8">
        <v>0.11558445585054314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3">
        <v>0.71706798523385773</v>
      </c>
      <c r="F58" s="14">
        <v>0.28293201476614332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4">
        <v>0.94046086446827848</v>
      </c>
      <c r="F59" s="13">
        <v>5.9539135531720716E-2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4">
        <v>0.94441033190094548</v>
      </c>
      <c r="F60" s="13">
        <v>5.5589668099053344E-2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0.86841970195009399</v>
      </c>
      <c r="F61" s="8">
        <v>0.13158029804990753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0.86254716554955546</v>
      </c>
      <c r="F62" s="8">
        <v>0.13745283445044504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14">
        <v>0.92485970256697014</v>
      </c>
      <c r="F63" s="13">
        <v>7.5140297433030592E-2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13">
        <v>0.43756844842743253</v>
      </c>
      <c r="F64" s="14">
        <v>0.56243155157256808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14">
        <v>0.94838310375123736</v>
      </c>
      <c r="F65" s="13">
        <v>5.1616896248763082E-2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0.89679381927834523</v>
      </c>
      <c r="F66" s="8">
        <v>0.10320618072165329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8">
        <v>0.84080604179836493</v>
      </c>
      <c r="F67" s="8">
        <v>0.15919395820163645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0.88208048857082444</v>
      </c>
      <c r="F68" s="8">
        <v>0.11791951142917653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13">
        <v>0.79916246723693807</v>
      </c>
      <c r="F69" s="14">
        <v>0.20083753276306227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0.89405516713805722</v>
      </c>
      <c r="F70" s="8">
        <v>0.10594483286194337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0.9277199082607871</v>
      </c>
      <c r="F71" s="8">
        <v>7.2280091739212932E-2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14">
        <v>0.94705168299316422</v>
      </c>
      <c r="F72" s="13">
        <v>5.2948317006836464E-2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0.86950520004437859</v>
      </c>
      <c r="F73" s="8">
        <v>0.13049479995562141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0.85258372517733716</v>
      </c>
      <c r="F74" s="8">
        <v>0.14741627482266284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09" display="Vissza" xr:uid="{0A54CAC2-CAA2-4786-9616-6371033A12C9}"/>
  </hyperlinks>
  <pageMargins left="0.75" right="0.75" top="1" bottom="1" header="0.5" footer="0.5"/>
  <pageSetup orientation="portrait" horizontalDpi="300" verticalDpi="300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8D945-8EB9-41A4-8C82-7AFE5A4EE85A}">
  <sheetPr codeName="Munka95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346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0.10587737669958072</v>
      </c>
      <c r="F4" s="8">
        <v>0.89412262330041758</v>
      </c>
      <c r="G4" s="54">
        <v>0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5.1916395334132712E-2</v>
      </c>
      <c r="F5" s="14">
        <v>0.94808360466586805</v>
      </c>
      <c r="G5" s="54">
        <v>0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0.1098388716312598</v>
      </c>
      <c r="F6" s="8">
        <v>0.89016112836874028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0.13744948360012493</v>
      </c>
      <c r="F7" s="8">
        <v>0.86255051639987446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0.18131256122881234</v>
      </c>
      <c r="F8" s="13">
        <v>0.81868743877118622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9.5155813349931562E-2</v>
      </c>
      <c r="F9" s="8">
        <v>0.90484418665006916</v>
      </c>
      <c r="G9" s="54">
        <v>0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0.13522915785281095</v>
      </c>
      <c r="F10" s="8">
        <v>0.86477084214718913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7.2340863515541004E-2</v>
      </c>
      <c r="F11" s="8">
        <v>0.9276591364844583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0.166368382596183</v>
      </c>
      <c r="F12" s="13">
        <v>0.83363161740381597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0.13583722686264657</v>
      </c>
      <c r="F13" s="8">
        <v>0.8641627731373529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3">
        <v>3.4859586280619706E-2</v>
      </c>
      <c r="F14" s="14">
        <v>0.96514041371938053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3.1991504693452889E-2</v>
      </c>
      <c r="F15" s="14">
        <v>0.96800849530654798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0.12293836175206793</v>
      </c>
      <c r="F16" s="8">
        <v>0.87706163824793193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0.1448549501958751</v>
      </c>
      <c r="F17" s="8">
        <v>0.85514504980412487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0.11089690745204636</v>
      </c>
      <c r="F18" s="8">
        <v>0.88910309254795383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9.2210927574845392E-2</v>
      </c>
      <c r="F19" s="8">
        <v>0.90778907242515416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0.10461202118645996</v>
      </c>
      <c r="F20" s="8">
        <v>0.89538797881354004</v>
      </c>
      <c r="G20" s="54">
        <v>0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9.3244692991085537E-2</v>
      </c>
      <c r="F21" s="8">
        <v>0.9067553070089146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0.11493636328389022</v>
      </c>
      <c r="F22" s="8">
        <v>0.88506363671611121</v>
      </c>
      <c r="G22" s="54">
        <v>0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13">
        <v>6.1199415283301327E-2</v>
      </c>
      <c r="F23" s="14">
        <v>0.93880058471669903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0.14519060171552445</v>
      </c>
      <c r="F24" s="8">
        <v>0.854809398284474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0.10288834496758796</v>
      </c>
      <c r="F25" s="8">
        <v>0.89711165503241186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9.4825219993365545E-2</v>
      </c>
      <c r="F26" s="8">
        <v>0.90517478000663543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9.210532236655862E-2</v>
      </c>
      <c r="F27" s="8">
        <v>0.90789467763344112</v>
      </c>
      <c r="G27" s="54">
        <v>0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4.9258316065969622E-2</v>
      </c>
      <c r="F28" s="14">
        <v>0.95074168393403102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7.5894603012648498E-2</v>
      </c>
      <c r="F29" s="8">
        <v>0.92410539698735084</v>
      </c>
      <c r="G29" s="54">
        <v>0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0.11336080698784461</v>
      </c>
      <c r="F30" s="8">
        <v>0.8866391930121571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0.16324337669250691</v>
      </c>
      <c r="F31" s="8">
        <v>0.83675662330749379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0.13780665998777378</v>
      </c>
      <c r="F32" s="13">
        <v>0.86219334001222336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4.5549735766091087E-2</v>
      </c>
      <c r="F33" s="14">
        <v>0.95445026423391044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7.3749434871013805E-2</v>
      </c>
      <c r="F34" s="8">
        <v>0.9262505651289864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7.9372881112315136E-2</v>
      </c>
      <c r="F35" s="8">
        <v>0.92062711888768478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0.12173850653320697</v>
      </c>
      <c r="F36" s="8">
        <v>0.8782614934667925</v>
      </c>
      <c r="G36" s="54">
        <v>0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0.14376059519302586</v>
      </c>
      <c r="F37" s="8">
        <v>0.85623940480697414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6.155446588647924E-2</v>
      </c>
      <c r="F38" s="8">
        <v>0.93844553411352039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9.2824715936954155E-2</v>
      </c>
      <c r="F39" s="8">
        <v>0.90717528406304548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6.1664416392075545E-2</v>
      </c>
      <c r="F40" s="8">
        <v>0.93833558360792491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7.9100083640528659E-2</v>
      </c>
      <c r="F41" s="8">
        <v>0.92089991635947133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8.047982343221298E-2</v>
      </c>
      <c r="F42" s="8">
        <v>0.91952017656778706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9.936364922090507E-2</v>
      </c>
      <c r="F43" s="8">
        <v>0.90063635077909476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0.15466050481942525</v>
      </c>
      <c r="F44" s="8">
        <v>0.84533949518057516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0.14946617041494961</v>
      </c>
      <c r="F45" s="8">
        <v>0.85053382958505042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0.11706182998443847</v>
      </c>
      <c r="F46" s="8">
        <v>0.88293817001556141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0.15106378954710617</v>
      </c>
      <c r="F47" s="8">
        <v>0.84893621045289347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4.2125231929308386E-2</v>
      </c>
      <c r="F48" s="14">
        <v>0.95787476807069039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4">
        <v>0.13666611825436931</v>
      </c>
      <c r="F49" s="13">
        <v>0.86333388174562953</v>
      </c>
      <c r="G49" s="54">
        <v>0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1.8550693952380258E-2</v>
      </c>
      <c r="F50" s="14">
        <v>0.98144930604761949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0.1327371338818624</v>
      </c>
      <c r="F51" s="8">
        <v>0.86726286611814007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1.8255990446499212E-2</v>
      </c>
      <c r="F52" s="14">
        <v>0.98174400955350061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0.12904063829176157</v>
      </c>
      <c r="F53" s="8">
        <v>0.87095936170823973</v>
      </c>
      <c r="G53" s="54">
        <v>0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9.5052317519723581E-2</v>
      </c>
      <c r="F54" s="8">
        <v>0.90494768248027624</v>
      </c>
      <c r="G54" s="54">
        <v>0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0.27645115941779708</v>
      </c>
      <c r="F55" s="13">
        <v>0.72354884058220292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5.7814817846802272E-2</v>
      </c>
      <c r="F56" s="8">
        <v>0.94218518215319758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0.13830732793951137</v>
      </c>
      <c r="F57" s="13">
        <v>0.86169267206048739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3">
        <v>4.5611413382698911E-2</v>
      </c>
      <c r="F58" s="14">
        <v>0.95438858661730108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4.8493497771469468E-3</v>
      </c>
      <c r="F59" s="14">
        <v>0.99515065022285287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4.9291424511618675E-3</v>
      </c>
      <c r="F60" s="14">
        <v>0.99507085754883817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0.12420147331544801</v>
      </c>
      <c r="F61" s="8">
        <v>0.87579852668455316</v>
      </c>
      <c r="G61" s="54">
        <v>0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0.10043439737653098</v>
      </c>
      <c r="F62" s="8">
        <v>0.89956560262346807</v>
      </c>
      <c r="G62" s="54">
        <v>0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0.11976321401486588</v>
      </c>
      <c r="F63" s="8">
        <v>0.88023678598513488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13">
        <v>5.6139828884085842E-2</v>
      </c>
      <c r="F64" s="14">
        <v>0.9438601711159138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0.11355267098148143</v>
      </c>
      <c r="F65" s="8">
        <v>0.88644732901851842</v>
      </c>
      <c r="G65" s="54">
        <v>0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7.148651719571178E-2</v>
      </c>
      <c r="F66" s="14">
        <v>0.9285134828042868</v>
      </c>
      <c r="G66" s="54">
        <v>0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0.18678748945403625</v>
      </c>
      <c r="F67" s="13">
        <v>0.81321251054596477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0.12857934485494013</v>
      </c>
      <c r="F68" s="8">
        <v>0.87142065514506095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6.4353012527474232E-2</v>
      </c>
      <c r="F69" s="8">
        <v>0.93564698747252573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6.7047961229957473E-2</v>
      </c>
      <c r="F70" s="8">
        <v>0.93295203877004274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13">
        <v>2.8026827110679851E-2</v>
      </c>
      <c r="F71" s="14">
        <v>0.97197317288932017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14">
        <v>0.18243417706674867</v>
      </c>
      <c r="F72" s="13">
        <v>0.81756582293325186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0.12886750774347033</v>
      </c>
      <c r="F73" s="8">
        <v>0.87113249225652956</v>
      </c>
      <c r="G73" s="54">
        <v>0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7.7880420765409034E-2</v>
      </c>
      <c r="F74" s="8">
        <v>0.92211957923459087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10" display="Vissza" xr:uid="{48CDE9CB-BA49-4AA3-A830-78B0AE624C38}"/>
  </hyperlinks>
  <pageMargins left="0.75" right="0.75" top="1" bottom="1" header="0.5" footer="0.5"/>
  <pageSetup orientation="portrait" horizontalDpi="300" verticalDpi="300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4C2B-2526-45EF-8820-240D2051BDF7}">
  <sheetPr codeName="Munka96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347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91</v>
      </c>
      <c r="F2" s="4" t="s">
        <v>92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6.8749865361489887E-2</v>
      </c>
      <c r="F4" s="8">
        <v>0.93069073214512088</v>
      </c>
      <c r="G4" s="8">
        <v>5.5940249338729355E-4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8">
        <v>4.3077242424599718E-2</v>
      </c>
      <c r="F5" s="8">
        <v>0.95620481392863033</v>
      </c>
      <c r="G5" s="8">
        <v>7.1794364677051363E-4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6.864209081804544E-2</v>
      </c>
      <c r="F6" s="8">
        <v>0.93135790918195471</v>
      </c>
      <c r="G6" s="54">
        <v>0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8">
        <v>8.1317604097579169E-2</v>
      </c>
      <c r="F7" s="8">
        <v>0.91727050374187546</v>
      </c>
      <c r="G7" s="8">
        <v>1.4118921605450207E-3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8">
        <v>0.11192620448623652</v>
      </c>
      <c r="F8" s="8">
        <v>0.8880737955137622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8">
        <v>6.4777493876510425E-2</v>
      </c>
      <c r="F9" s="8">
        <v>0.9344587661406849</v>
      </c>
      <c r="G9" s="8">
        <v>7.6373998280549545E-4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8">
        <v>7.9624788605800467E-2</v>
      </c>
      <c r="F10" s="8">
        <v>0.92037521139420009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6.4150598262659161E-2</v>
      </c>
      <c r="F11" s="8">
        <v>0.93439551341544203</v>
      </c>
      <c r="G11" s="8">
        <v>1.4538883218981511E-3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8">
        <v>0.10439127117685999</v>
      </c>
      <c r="F12" s="8">
        <v>0.89437309806753984</v>
      </c>
      <c r="G12" s="8">
        <v>1.2356307555997385E-3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8">
        <v>8.0461844548733244E-2</v>
      </c>
      <c r="F13" s="8">
        <v>0.91953815545126683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8">
        <v>2.0861956442669936E-2</v>
      </c>
      <c r="F14" s="14">
        <v>0.97913804355733003</v>
      </c>
      <c r="G14" s="54">
        <v>0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2.2519335762057061E-2</v>
      </c>
      <c r="F15" s="14">
        <v>0.97748066423794355</v>
      </c>
      <c r="G15" s="54">
        <v>0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7.5672427606323339E-2</v>
      </c>
      <c r="F16" s="8">
        <v>0.9243275723936768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8">
        <v>8.0409973381729782E-2</v>
      </c>
      <c r="F17" s="8">
        <v>0.91959002661827027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6.5701276985547355E-2</v>
      </c>
      <c r="F18" s="8">
        <v>0.9342987230144526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5.3507986801140259E-2</v>
      </c>
      <c r="F19" s="8">
        <v>0.94571217862030299</v>
      </c>
      <c r="G19" s="8">
        <v>7.7983457855666457E-4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8">
        <v>8.7917487224119795E-2</v>
      </c>
      <c r="F20" s="8">
        <v>0.91106421497851153</v>
      </c>
      <c r="G20" s="8">
        <v>1.0182977973685421E-3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9.9586390418239704E-2</v>
      </c>
      <c r="F21" s="8">
        <v>0.90041360958176042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7.149443101160162E-2</v>
      </c>
      <c r="F22" s="8">
        <v>0.92783274100463187</v>
      </c>
      <c r="G22" s="8">
        <v>6.7282798376739315E-4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5.5213958549074224E-2</v>
      </c>
      <c r="F23" s="8">
        <v>0.94478604145092571</v>
      </c>
      <c r="G23" s="54">
        <v>0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8">
        <v>6.5804308329323213E-2</v>
      </c>
      <c r="F24" s="8">
        <v>0.93419569167067573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6.2212867947067554E-2</v>
      </c>
      <c r="F25" s="8">
        <v>0.93778713205293229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6.655501717022054E-2</v>
      </c>
      <c r="F26" s="8">
        <v>0.93246361391271071</v>
      </c>
      <c r="G26" s="8">
        <v>9.8136891706939334E-4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8">
        <v>7.854304925437823E-2</v>
      </c>
      <c r="F27" s="8">
        <v>0.92052599942942692</v>
      </c>
      <c r="G27" s="8">
        <v>9.3095131619462946E-4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3.2220428478761116E-2</v>
      </c>
      <c r="F28" s="14">
        <v>0.96777957152123961</v>
      </c>
      <c r="G28" s="54">
        <v>0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8">
        <v>5.8563121992134252E-2</v>
      </c>
      <c r="F29" s="8">
        <v>0.94033281160300719</v>
      </c>
      <c r="G29" s="8">
        <v>1.1040664048579648E-3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8">
        <v>7.6072147548551614E-2</v>
      </c>
      <c r="F30" s="8">
        <v>0.92296390963649988</v>
      </c>
      <c r="G30" s="8">
        <v>9.6394281494877239E-4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8">
        <v>9.4814174576091065E-2</v>
      </c>
      <c r="F31" s="8">
        <v>0.90518582542390935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8">
        <v>8.7332497118507921E-2</v>
      </c>
      <c r="F32" s="8">
        <v>0.9118120284647343</v>
      </c>
      <c r="G32" s="8">
        <v>8.5547441675615688E-4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3.3639577225107131E-2</v>
      </c>
      <c r="F33" s="14">
        <v>0.96636042277489398</v>
      </c>
      <c r="G33" s="54">
        <v>0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8">
        <v>4.249066913383498E-2</v>
      </c>
      <c r="F34" s="8">
        <v>0.95750933086616508</v>
      </c>
      <c r="G34" s="54">
        <v>0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6.1479843244326954E-2</v>
      </c>
      <c r="F35" s="8">
        <v>0.93852015675567302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6.646639018669398E-2</v>
      </c>
      <c r="F36" s="8">
        <v>0.93229536472168506</v>
      </c>
      <c r="G36" s="8">
        <v>1.2382450916208823E-3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8">
        <v>0.10268408984820096</v>
      </c>
      <c r="F37" s="8">
        <v>0.89638528339666801</v>
      </c>
      <c r="G37" s="8">
        <v>9.3062675513090815E-4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8">
        <v>5.2957322108472017E-2</v>
      </c>
      <c r="F38" s="8">
        <v>0.94704267789152763</v>
      </c>
      <c r="G38" s="54">
        <v>0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4.417306168015972E-2</v>
      </c>
      <c r="F39" s="8">
        <v>0.95582693831984011</v>
      </c>
      <c r="G39" s="54">
        <v>0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8">
        <v>2.7815286293981233E-2</v>
      </c>
      <c r="F40" s="8">
        <v>0.972184713706019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6.916518546927683E-2</v>
      </c>
      <c r="F41" s="8">
        <v>0.93083481453072314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5.4769011925719854E-2</v>
      </c>
      <c r="F42" s="8">
        <v>0.94523098807427985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5.7871776984366713E-2</v>
      </c>
      <c r="F43" s="8">
        <v>0.94212822301563348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6.7703841346305554E-2</v>
      </c>
      <c r="F44" s="8">
        <v>0.9287571723658864</v>
      </c>
      <c r="G44" s="8">
        <v>3.538986287808367E-3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8">
        <v>9.3494056292908051E-2</v>
      </c>
      <c r="F45" s="8">
        <v>0.90650594370709214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8">
        <v>8.6421995466119006E-2</v>
      </c>
      <c r="F46" s="8">
        <v>0.91116179674008502</v>
      </c>
      <c r="G46" s="8">
        <v>2.416207793795918E-3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8">
        <v>0.11694385841986328</v>
      </c>
      <c r="F47" s="8">
        <v>0.88305614158013657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8">
        <v>4.5835317447064518E-2</v>
      </c>
      <c r="F48" s="8">
        <v>0.95416468255293418</v>
      </c>
      <c r="G48" s="54">
        <v>0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8">
        <v>7.9816318045149798E-2</v>
      </c>
      <c r="F49" s="8">
        <v>0.91935411915774057</v>
      </c>
      <c r="G49" s="8">
        <v>8.2956279710835247E-4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3.1234138307749258E-2</v>
      </c>
      <c r="F50" s="14">
        <v>0.96876586169225076</v>
      </c>
      <c r="G50" s="54">
        <v>0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8">
        <v>8.0288873686096524E-2</v>
      </c>
      <c r="F51" s="8">
        <v>0.91897966397962028</v>
      </c>
      <c r="G51" s="8">
        <v>7.3146233428428775E-4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1.5088450497285346E-2</v>
      </c>
      <c r="F52" s="14">
        <v>0.98491154950271453</v>
      </c>
      <c r="G52" s="54">
        <v>0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8">
        <v>8.2935596072437098E-2</v>
      </c>
      <c r="F53" s="8">
        <v>0.91635711988557522</v>
      </c>
      <c r="G53" s="8">
        <v>7.0728404198801937E-4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5.9180715451677336E-2</v>
      </c>
      <c r="F54" s="8">
        <v>0.9402243809069879</v>
      </c>
      <c r="G54" s="8">
        <v>5.949036413349883E-4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0.21953389992377781</v>
      </c>
      <c r="F55" s="13">
        <v>0.7804661000762223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8">
        <v>4.9532583401552269E-2</v>
      </c>
      <c r="F56" s="8">
        <v>0.95046741659844769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8">
        <v>8.2575488868922978E-2</v>
      </c>
      <c r="F57" s="8">
        <v>0.91663866730722499</v>
      </c>
      <c r="G57" s="8">
        <v>7.8584382385166586E-4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8">
        <v>8.6177688558035523E-2</v>
      </c>
      <c r="F58" s="8">
        <v>0.91382231144196513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3.4151997120160735E-3</v>
      </c>
      <c r="F59" s="14">
        <v>0.9965848002879838</v>
      </c>
      <c r="G59" s="54">
        <v>0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3.4713944452978364E-3</v>
      </c>
      <c r="F60" s="14">
        <v>0.99652860555470224</v>
      </c>
      <c r="G60" s="54">
        <v>0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8">
        <v>8.0599196029927225E-2</v>
      </c>
      <c r="F61" s="8">
        <v>0.91873985888495713</v>
      </c>
      <c r="G61" s="8">
        <v>6.6094508511565131E-4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7.0911123404720069E-2</v>
      </c>
      <c r="F62" s="8">
        <v>0.92831019915752733</v>
      </c>
      <c r="G62" s="8">
        <v>7.786774377522113E-4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6.3236179601641684E-2</v>
      </c>
      <c r="F63" s="8">
        <v>0.93676382039835848</v>
      </c>
      <c r="G63" s="54">
        <v>0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8">
        <v>6.3274274925550766E-2</v>
      </c>
      <c r="F64" s="8">
        <v>0.93672572507444907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6.9594836008593314E-2</v>
      </c>
      <c r="F65" s="8">
        <v>0.92975943680073614</v>
      </c>
      <c r="G65" s="8">
        <v>6.4572719067039616E-4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8">
        <v>4.846922193297775E-2</v>
      </c>
      <c r="F66" s="8">
        <v>0.95116736642720612</v>
      </c>
      <c r="G66" s="8">
        <v>3.6341163981597582E-4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0.11646339070531615</v>
      </c>
      <c r="F67" s="13">
        <v>0.88251610631442223</v>
      </c>
      <c r="G67" s="8">
        <v>1.0205029802626885E-3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5.366228897692675E-2</v>
      </c>
      <c r="F68" s="8">
        <v>0.94633771102307374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8">
        <v>0.10631176199838578</v>
      </c>
      <c r="F69" s="8">
        <v>0.89368823800161423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2.8417578801727846E-2</v>
      </c>
      <c r="F70" s="8">
        <v>0.97158242119827232</v>
      </c>
      <c r="G70" s="54">
        <v>0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2.5057809140169418E-2</v>
      </c>
      <c r="F71" s="14">
        <v>0.97494219085983047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0.11547512071940766</v>
      </c>
      <c r="F72" s="8">
        <v>0.88452487928059265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14">
        <v>0.12092133833154009</v>
      </c>
      <c r="F73" s="13">
        <v>0.87725854816489113</v>
      </c>
      <c r="G73" s="8">
        <v>1.8201135035688786E-3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4.0374523394558562E-2</v>
      </c>
      <c r="F74" s="8">
        <v>0.95728015562977342</v>
      </c>
      <c r="G74" s="8">
        <v>2.345320975667765E-3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11" display="Vissza" xr:uid="{15EDECCC-7347-457D-9529-70ED43517335}"/>
  </hyperlinks>
  <pageMargins left="0.75" right="0.75" top="1" bottom="1" header="0.5" footer="0.5"/>
  <pageSetup orientation="portrait" horizontalDpi="300" verticalDpi="300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5A8E4-09C8-46FF-BF44-A18C2CC020E4}">
  <sheetPr codeName="Munka97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348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12</v>
      </c>
      <c r="F2" s="4" t="s">
        <v>11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3020</v>
      </c>
      <c r="D4" s="53">
        <v>4009894.9999999939</v>
      </c>
      <c r="E4" s="8">
        <v>0.53532551808623841</v>
      </c>
      <c r="F4" s="8">
        <v>0.46323261172905084</v>
      </c>
      <c r="G4" s="8">
        <v>1.4418701847100143E-3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1075</v>
      </c>
      <c r="D5" s="53">
        <v>1424332.2713016174</v>
      </c>
      <c r="E5" s="13">
        <v>0.37845536085281795</v>
      </c>
      <c r="F5" s="14">
        <v>0.61914317573822053</v>
      </c>
      <c r="G5" s="8">
        <v>2.4014634089657848E-3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898</v>
      </c>
      <c r="D6" s="53">
        <v>1123003.5315886524</v>
      </c>
      <c r="E6" s="8">
        <v>0.51253327217429201</v>
      </c>
      <c r="F6" s="8">
        <v>0.48536409310893203</v>
      </c>
      <c r="G6" s="8">
        <v>2.1026347167737189E-3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631</v>
      </c>
      <c r="D7" s="53">
        <v>864481.7148633122</v>
      </c>
      <c r="E7" s="14">
        <v>0.68295970102192316</v>
      </c>
      <c r="F7" s="13">
        <v>0.3170402989780764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416</v>
      </c>
      <c r="D8" s="53">
        <v>598077.48224641231</v>
      </c>
      <c r="E8" s="14">
        <v>0.73831585290203916</v>
      </c>
      <c r="F8" s="13">
        <v>0.26168414709795901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2301</v>
      </c>
      <c r="D9" s="53">
        <v>2937053.5937916297</v>
      </c>
      <c r="E9" s="13">
        <v>0.46568376029385589</v>
      </c>
      <c r="F9" s="14">
        <v>0.53234768589543302</v>
      </c>
      <c r="G9" s="8">
        <v>1.9685538107099116E-3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719</v>
      </c>
      <c r="D10" s="53">
        <v>1072841.4062083659</v>
      </c>
      <c r="E10" s="14">
        <v>0.72597958290740705</v>
      </c>
      <c r="F10" s="13">
        <v>0.27402041709259323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510</v>
      </c>
      <c r="D11" s="53">
        <v>703348.59264578857</v>
      </c>
      <c r="E11" s="8">
        <v>0.57204405065943109</v>
      </c>
      <c r="F11" s="8">
        <v>0.42632076825714921</v>
      </c>
      <c r="G11" s="8">
        <v>1.6351810834184905E-3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786</v>
      </c>
      <c r="D12" s="53">
        <v>987799.1063419308</v>
      </c>
      <c r="E12" s="14">
        <v>0.65421099288700435</v>
      </c>
      <c r="F12" s="13">
        <v>0.34578900711299404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693</v>
      </c>
      <c r="D13" s="53">
        <v>1044689.9791788866</v>
      </c>
      <c r="E13" s="14">
        <v>0.7323060538480628</v>
      </c>
      <c r="F13" s="13">
        <v>0.26769394615193681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211</v>
      </c>
      <c r="D14" s="53">
        <v>268274.96967606741</v>
      </c>
      <c r="E14" s="13">
        <v>0.2413746355309839</v>
      </c>
      <c r="F14" s="14">
        <v>0.75380455531225588</v>
      </c>
      <c r="G14" s="8">
        <v>4.8208091567610318E-3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565</v>
      </c>
      <c r="D15" s="53">
        <v>720983.67865583568</v>
      </c>
      <c r="E15" s="13">
        <v>0.18960180347205161</v>
      </c>
      <c r="F15" s="14">
        <v>0.80724919387336935</v>
      </c>
      <c r="G15" s="8">
        <v>3.1490026545806528E-3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255</v>
      </c>
      <c r="D16" s="53">
        <v>284798.67350149009</v>
      </c>
      <c r="E16" s="8">
        <v>0.46185724712780057</v>
      </c>
      <c r="F16" s="8">
        <v>0.53439286257564922</v>
      </c>
      <c r="G16" s="8">
        <v>3.7498902965502423E-3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340</v>
      </c>
      <c r="D17" s="53">
        <v>483363.72482165211</v>
      </c>
      <c r="E17" s="14">
        <v>0.64847725536620349</v>
      </c>
      <c r="F17" s="13">
        <v>0.3515227446337964</v>
      </c>
      <c r="G17" s="54">
        <v>0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646</v>
      </c>
      <c r="D18" s="53">
        <v>901414.21891340078</v>
      </c>
      <c r="E18" s="8">
        <v>0.56368160671212575</v>
      </c>
      <c r="F18" s="8">
        <v>0.43631839328787175</v>
      </c>
      <c r="G18" s="54">
        <v>0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1216</v>
      </c>
      <c r="D19" s="53">
        <v>1565145.9805861097</v>
      </c>
      <c r="E19" s="8">
        <v>0.54699820740013694</v>
      </c>
      <c r="F19" s="8">
        <v>0.45163728530372971</v>
      </c>
      <c r="G19" s="8">
        <v>1.3645072961355983E-3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776</v>
      </c>
      <c r="D20" s="53">
        <v>1004215.3756138551</v>
      </c>
      <c r="E20" s="13">
        <v>0.44768377677772231</v>
      </c>
      <c r="F20" s="14">
        <v>0.54868543343073406</v>
      </c>
      <c r="G20" s="8">
        <v>3.6307897915443914E-3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42</v>
      </c>
      <c r="D21" s="53">
        <v>55755.700064976678</v>
      </c>
      <c r="E21" s="8">
        <v>0.34678326564801248</v>
      </c>
      <c r="F21" s="8">
        <v>0.65321673435198757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2520</v>
      </c>
      <c r="D22" s="53">
        <v>3333906.0136308586</v>
      </c>
      <c r="E22" s="8">
        <v>0.53497875738320488</v>
      </c>
      <c r="F22" s="8">
        <v>0.46401736998356158</v>
      </c>
      <c r="G22" s="8">
        <v>1.0038726332349465E-3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500</v>
      </c>
      <c r="D23" s="53">
        <v>675988.98636912846</v>
      </c>
      <c r="E23" s="8">
        <v>0.53703570511065524</v>
      </c>
      <c r="F23" s="8">
        <v>0.45936226721647444</v>
      </c>
      <c r="G23" s="8">
        <v>3.6020276728690802E-3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596</v>
      </c>
      <c r="D24" s="53">
        <v>800394.36117074953</v>
      </c>
      <c r="E24" s="14">
        <v>0.6289971019986339</v>
      </c>
      <c r="F24" s="13">
        <v>0.37100289800136343</v>
      </c>
      <c r="G24" s="54">
        <v>0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556</v>
      </c>
      <c r="D25" s="53">
        <v>867337.84788338526</v>
      </c>
      <c r="E25" s="8">
        <v>0.58857299261819807</v>
      </c>
      <c r="F25" s="8">
        <v>0.41142700738180255</v>
      </c>
      <c r="G25" s="54">
        <v>0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1037</v>
      </c>
      <c r="D26" s="53">
        <v>1243726.9358345899</v>
      </c>
      <c r="E26" s="8">
        <v>0.51013877688016185</v>
      </c>
      <c r="F26" s="8">
        <v>0.48906880577493245</v>
      </c>
      <c r="G26" s="8">
        <v>7.9241734490722237E-4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831</v>
      </c>
      <c r="D27" s="53">
        <v>1098435.8551112716</v>
      </c>
      <c r="E27" s="13">
        <v>0.45354347441997872</v>
      </c>
      <c r="F27" s="14">
        <v>0.5420901374785082</v>
      </c>
      <c r="G27" s="8">
        <v>4.366388101513909E-3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731</v>
      </c>
      <c r="D28" s="53">
        <v>754195.58432009269</v>
      </c>
      <c r="E28" s="13">
        <v>0.23180346724962256</v>
      </c>
      <c r="F28" s="14">
        <v>0.76377016992137758</v>
      </c>
      <c r="G28" s="8">
        <v>4.4263628289997027E-3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939</v>
      </c>
      <c r="D29" s="53">
        <v>926203.62377819605</v>
      </c>
      <c r="E29" s="13">
        <v>0.46103130667952541</v>
      </c>
      <c r="F29" s="14">
        <v>0.53757234547952282</v>
      </c>
      <c r="G29" s="8">
        <v>1.3963478409515374E-3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996</v>
      </c>
      <c r="D30" s="53">
        <v>1266210.9590130523</v>
      </c>
      <c r="E30" s="14">
        <v>0.64852157061853444</v>
      </c>
      <c r="F30" s="13">
        <v>0.35057012709142837</v>
      </c>
      <c r="G30" s="8">
        <v>9.0830229003850823E-4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354</v>
      </c>
      <c r="D31" s="53">
        <v>1063284.8328886556</v>
      </c>
      <c r="E31" s="14">
        <v>0.68053258895410185</v>
      </c>
      <c r="F31" s="13">
        <v>0.31946741104589804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1903</v>
      </c>
      <c r="D32" s="53">
        <v>2622106.7717336784</v>
      </c>
      <c r="E32" s="14">
        <v>0.68257014375584035</v>
      </c>
      <c r="F32" s="13">
        <v>0.31699123859283218</v>
      </c>
      <c r="G32" s="8">
        <v>4.3861765132584176E-4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1117</v>
      </c>
      <c r="D33" s="53">
        <v>1387788.2282663202</v>
      </c>
      <c r="E33" s="13">
        <v>0.25711943288837097</v>
      </c>
      <c r="F33" s="14">
        <v>0.73954313735380528</v>
      </c>
      <c r="G33" s="8">
        <v>3.3374297578243456E-3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902</v>
      </c>
      <c r="D34" s="53">
        <v>1107962.2520897342</v>
      </c>
      <c r="E34" s="13">
        <v>0.41495165345057639</v>
      </c>
      <c r="F34" s="14">
        <v>0.58086801845445668</v>
      </c>
      <c r="G34" s="8">
        <v>4.1803280949676471E-3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623</v>
      </c>
      <c r="D35" s="53">
        <v>817400.26458593819</v>
      </c>
      <c r="E35" s="8">
        <v>0.48326832259196029</v>
      </c>
      <c r="F35" s="8">
        <v>0.51673167740803894</v>
      </c>
      <c r="G35" s="54">
        <v>0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740</v>
      </c>
      <c r="D36" s="53">
        <v>985713.5428272126</v>
      </c>
      <c r="E36" s="8">
        <v>0.57012870035536578</v>
      </c>
      <c r="F36" s="8">
        <v>0.42870452830207256</v>
      </c>
      <c r="G36" s="8">
        <v>1.1667713425593204E-3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755</v>
      </c>
      <c r="D37" s="53">
        <v>1098818.9404971141</v>
      </c>
      <c r="E37" s="14">
        <v>0.66420507249660143</v>
      </c>
      <c r="F37" s="13">
        <v>0.33579492750339868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308</v>
      </c>
      <c r="D38" s="53">
        <v>367102.52449574397</v>
      </c>
      <c r="E38" s="13">
        <v>0.36209497504018029</v>
      </c>
      <c r="F38" s="14">
        <v>0.63440510699146024</v>
      </c>
      <c r="G38" s="8">
        <v>3.4999179683598315E-3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335</v>
      </c>
      <c r="D39" s="53">
        <v>422249.85671377607</v>
      </c>
      <c r="E39" s="8">
        <v>0.47553928074324875</v>
      </c>
      <c r="F39" s="8">
        <v>0.51653456616126303</v>
      </c>
      <c r="G39" s="8">
        <v>7.9261530954884089E-3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263</v>
      </c>
      <c r="D40" s="53">
        <v>323031.79517002596</v>
      </c>
      <c r="E40" s="13">
        <v>0.39014238768367149</v>
      </c>
      <c r="F40" s="14">
        <v>0.60985761231633051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302</v>
      </c>
      <c r="D41" s="53">
        <v>397857.0904452515</v>
      </c>
      <c r="E41" s="8">
        <v>0.45026126485977114</v>
      </c>
      <c r="F41" s="8">
        <v>0.54973873514022964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317</v>
      </c>
      <c r="D42" s="53">
        <v>415121.2498508729</v>
      </c>
      <c r="E42" s="8">
        <v>0.5200505106710811</v>
      </c>
      <c r="F42" s="8">
        <v>0.47994948932891995</v>
      </c>
      <c r="G42" s="54">
        <v>0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334</v>
      </c>
      <c r="D43" s="53">
        <v>448049.10262186977</v>
      </c>
      <c r="E43" s="8">
        <v>0.53724793646441904</v>
      </c>
      <c r="F43" s="8">
        <v>0.46275206353558251</v>
      </c>
      <c r="G43" s="54">
        <v>0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259</v>
      </c>
      <c r="D44" s="53">
        <v>344888.29763335839</v>
      </c>
      <c r="E44" s="8">
        <v>0.55900514084538333</v>
      </c>
      <c r="F44" s="8">
        <v>0.44099485915461722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298</v>
      </c>
      <c r="D45" s="53">
        <v>386281.73924054118</v>
      </c>
      <c r="E45" s="14">
        <v>0.68009703534144772</v>
      </c>
      <c r="F45" s="13">
        <v>0.3169255981488005</v>
      </c>
      <c r="G45" s="8">
        <v>2.9773665097516601E-3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310</v>
      </c>
      <c r="D46" s="53">
        <v>423221.17646375892</v>
      </c>
      <c r="E46" s="14">
        <v>0.65027774195860355</v>
      </c>
      <c r="F46" s="13">
        <v>0.34972225804139578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294</v>
      </c>
      <c r="D47" s="53">
        <v>482092.16736479633</v>
      </c>
      <c r="E47" s="14">
        <v>0.66459601080617192</v>
      </c>
      <c r="F47" s="13">
        <v>0.3354039891938283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1028</v>
      </c>
      <c r="D48" s="53">
        <v>1305886.0099147651</v>
      </c>
      <c r="E48" s="13">
        <v>0.27704384537168919</v>
      </c>
      <c r="F48" s="14">
        <v>0.71951257740299157</v>
      </c>
      <c r="G48" s="8">
        <v>3.4435772253187369E-3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1992</v>
      </c>
      <c r="D49" s="53">
        <v>2704008.9900852339</v>
      </c>
      <c r="E49" s="14">
        <v>0.66006120655918221</v>
      </c>
      <c r="F49" s="13">
        <v>0.33946363646965882</v>
      </c>
      <c r="G49" s="8">
        <v>4.7515697115800277E-4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811</v>
      </c>
      <c r="D50" s="53">
        <v>943236.39560844365</v>
      </c>
      <c r="E50" s="13">
        <v>0.13484465314884347</v>
      </c>
      <c r="F50" s="14">
        <v>0.85902565542784293</v>
      </c>
      <c r="G50" s="8">
        <v>6.1296914233130093E-3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2209</v>
      </c>
      <c r="D51" s="53">
        <v>3066658.6043915483</v>
      </c>
      <c r="E51" s="14">
        <v>0.65850457917010075</v>
      </c>
      <c r="F51" s="13">
        <v>0.34149542082989959</v>
      </c>
      <c r="G51" s="54">
        <v>0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711</v>
      </c>
      <c r="D52" s="53">
        <v>838403.59335627325</v>
      </c>
      <c r="E52" s="13">
        <v>9.4410536779079568E-2</v>
      </c>
      <c r="F52" s="14">
        <v>0.90133890659570992</v>
      </c>
      <c r="G52" s="8">
        <v>4.2505566252104129E-3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2309</v>
      </c>
      <c r="D53" s="53">
        <v>3171491.4066437175</v>
      </c>
      <c r="E53" s="14">
        <v>0.65188415164209557</v>
      </c>
      <c r="F53" s="13">
        <v>0.34741647200413978</v>
      </c>
      <c r="G53" s="8">
        <v>6.9937635376547777E-4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2853</v>
      </c>
      <c r="D54" s="53">
        <v>3770602.6747248136</v>
      </c>
      <c r="E54" s="8">
        <v>0.52378512767158203</v>
      </c>
      <c r="F54" s="8">
        <v>0.47468149728387338</v>
      </c>
      <c r="G54" s="8">
        <v>1.5333750445450257E-3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167</v>
      </c>
      <c r="D55" s="53">
        <v>239292.3252751753</v>
      </c>
      <c r="E55" s="14">
        <v>0.7171709948052839</v>
      </c>
      <c r="F55" s="13">
        <v>0.28282900519471621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162</v>
      </c>
      <c r="D56" s="53">
        <v>212217.05616269153</v>
      </c>
      <c r="E56" s="13">
        <v>0.27738286710394155</v>
      </c>
      <c r="F56" s="14">
        <v>0.72261713289605778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2047</v>
      </c>
      <c r="D57" s="53">
        <v>2854441.5482288618</v>
      </c>
      <c r="E57" s="14">
        <v>0.68683955342261127</v>
      </c>
      <c r="F57" s="13">
        <v>0.31316044657738712</v>
      </c>
      <c r="G57" s="54">
        <v>0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262</v>
      </c>
      <c r="D58" s="53">
        <v>317049.85841486114</v>
      </c>
      <c r="E58" s="13">
        <v>0.3371760748866045</v>
      </c>
      <c r="F58" s="14">
        <v>0.65582797152090311</v>
      </c>
      <c r="G58" s="8">
        <v>6.995953592493582E-3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549</v>
      </c>
      <c r="D59" s="53">
        <v>626186.53719358193</v>
      </c>
      <c r="E59" s="13">
        <v>3.2400501439137745E-2</v>
      </c>
      <c r="F59" s="14">
        <v>0.96190841174140984</v>
      </c>
      <c r="G59" s="8">
        <v>5.6910868194520649E-3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542</v>
      </c>
      <c r="D60" s="53">
        <v>616049.86560620635</v>
      </c>
      <c r="E60" s="13">
        <v>3.0848037048260935E-2</v>
      </c>
      <c r="F60" s="14">
        <v>0.96336723326133611</v>
      </c>
      <c r="G60" s="8">
        <v>5.7847296904025526E-3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2478</v>
      </c>
      <c r="D61" s="53">
        <v>3393845.1343937828</v>
      </c>
      <c r="E61" s="14">
        <v>0.6268981361898982</v>
      </c>
      <c r="F61" s="13">
        <v>0.37244830832712045</v>
      </c>
      <c r="G61" s="8">
        <v>6.5355548298264541E-4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2205</v>
      </c>
      <c r="D62" s="53">
        <v>2880711.7716117078</v>
      </c>
      <c r="E62" s="8">
        <v>0.52093398089887255</v>
      </c>
      <c r="F62" s="8">
        <v>0.47750497458187946</v>
      </c>
      <c r="G62" s="8">
        <v>1.5610445192470249E-3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815</v>
      </c>
      <c r="D63" s="53">
        <v>1129183.2283882895</v>
      </c>
      <c r="E63" s="8">
        <v>0.57204043692753703</v>
      </c>
      <c r="F63" s="8">
        <v>0.42682172406687657</v>
      </c>
      <c r="G63" s="8">
        <v>1.1378390055852819E-3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410</v>
      </c>
      <c r="D64" s="53">
        <v>536066.89793045085</v>
      </c>
      <c r="E64" s="13">
        <v>0.2826811547510093</v>
      </c>
      <c r="F64" s="14">
        <v>0.71517339974921457</v>
      </c>
      <c r="G64" s="8">
        <v>2.1454454997753376E-3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2610</v>
      </c>
      <c r="D65" s="53">
        <v>3473828.1020695399</v>
      </c>
      <c r="E65" s="8">
        <v>0.57431255951527271</v>
      </c>
      <c r="F65" s="8">
        <v>0.42435414315553105</v>
      </c>
      <c r="G65" s="8">
        <v>1.3332973291957165E-3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2217</v>
      </c>
      <c r="D66" s="53">
        <v>2813862.2791197072</v>
      </c>
      <c r="E66" s="13">
        <v>0.41467345216669593</v>
      </c>
      <c r="F66" s="14">
        <v>0.58327181044006959</v>
      </c>
      <c r="G66" s="8">
        <v>2.0547373932339446E-3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803</v>
      </c>
      <c r="D67" s="53">
        <v>1196032.7208802882</v>
      </c>
      <c r="E67" s="14">
        <v>0.81917920474707917</v>
      </c>
      <c r="F67" s="13">
        <v>0.18082079525292177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964</v>
      </c>
      <c r="D68" s="53">
        <v>1291800.5488648773</v>
      </c>
      <c r="E68" s="8">
        <v>0.57663849730238925</v>
      </c>
      <c r="F68" s="8">
        <v>0.42336150269761047</v>
      </c>
      <c r="G68" s="54">
        <v>0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325</v>
      </c>
      <c r="D69" s="53">
        <v>430546.5299156314</v>
      </c>
      <c r="E69" s="13">
        <v>0.43791200040489153</v>
      </c>
      <c r="F69" s="14">
        <v>0.56208799959510858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309</v>
      </c>
      <c r="D70" s="53">
        <v>398937.50560845929</v>
      </c>
      <c r="E70" s="8">
        <v>0.47717784268152497</v>
      </c>
      <c r="F70" s="8">
        <v>0.52035171825865212</v>
      </c>
      <c r="G70" s="8">
        <v>2.4704390598233659E-3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270</v>
      </c>
      <c r="D71" s="53">
        <v>362913.17755559174</v>
      </c>
      <c r="E71" s="8">
        <v>0.45667044372762666</v>
      </c>
      <c r="F71" s="8">
        <v>0.54332955627237045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339</v>
      </c>
      <c r="D72" s="53">
        <v>443448.18612527527</v>
      </c>
      <c r="E72" s="8">
        <v>0.56976010535403054</v>
      </c>
      <c r="F72" s="8">
        <v>0.43023989464597046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422</v>
      </c>
      <c r="D73" s="53">
        <v>561827.7668211991</v>
      </c>
      <c r="E73" s="8">
        <v>0.52572046402379724</v>
      </c>
      <c r="F73" s="8">
        <v>0.46574276095140965</v>
      </c>
      <c r="G73" s="8">
        <v>8.5367750247924215E-3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391</v>
      </c>
      <c r="D74" s="53">
        <v>520421.28510896344</v>
      </c>
      <c r="E74" s="8">
        <v>0.59381967658516366</v>
      </c>
      <c r="F74" s="8">
        <v>0.4061803234148369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12" display="Vissza" xr:uid="{282BD2A1-53D2-41CC-B82F-C7896A7BC313}"/>
  </hyperlinks>
  <pageMargins left="0.75" right="0.75" top="1" bottom="1" header="0.5" footer="0.5"/>
  <pageSetup orientation="portrait" horizontalDpi="300" verticalDpi="300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229D7-60C7-4297-8AC5-2E11E0C24C3D}">
  <sheetPr codeName="Munka98"/>
  <dimension ref="A1:AR74"/>
  <sheetViews>
    <sheetView workbookViewId="0">
      <selection activeCell="C4" sqref="C4"/>
    </sheetView>
  </sheetViews>
  <sheetFormatPr defaultRowHeight="12.75" x14ac:dyDescent="0.2"/>
  <cols>
    <col min="1" max="2" width="22.7109375" style="1" customWidth="1"/>
    <col min="3" max="7" width="13.5703125" style="1" customWidth="1"/>
    <col min="8" max="16384" width="9.140625" style="1"/>
  </cols>
  <sheetData>
    <row r="1" spans="1:44" s="3" customFormat="1" ht="60.75" customHeight="1" x14ac:dyDescent="0.2">
      <c r="A1" s="67" t="s">
        <v>467</v>
      </c>
      <c r="B1" s="67"/>
      <c r="C1" s="65" t="s">
        <v>349</v>
      </c>
      <c r="D1" s="65"/>
      <c r="E1" s="65"/>
      <c r="F1" s="65"/>
      <c r="G1" s="65"/>
    </row>
    <row r="2" spans="1:44" ht="29.1" customHeight="1" x14ac:dyDescent="0.2">
      <c r="A2" s="67"/>
      <c r="B2" s="67"/>
      <c r="C2" s="66" t="s">
        <v>1</v>
      </c>
      <c r="D2" s="66"/>
      <c r="E2" s="4" t="s">
        <v>12</v>
      </c>
      <c r="F2" s="4" t="s">
        <v>11</v>
      </c>
      <c r="G2" s="4" t="s">
        <v>177</v>
      </c>
    </row>
    <row r="3" spans="1:44" s="2" customFormat="1" ht="11.25" x14ac:dyDescent="0.2">
      <c r="A3" s="67"/>
      <c r="B3" s="67"/>
      <c r="C3" s="5" t="s">
        <v>444</v>
      </c>
      <c r="D3" s="5" t="s">
        <v>445</v>
      </c>
      <c r="E3" s="5" t="s">
        <v>447</v>
      </c>
      <c r="F3" s="5" t="s">
        <v>447</v>
      </c>
      <c r="G3" s="5" t="s">
        <v>447</v>
      </c>
    </row>
    <row r="4" spans="1:44" ht="17.100000000000001" customHeight="1" x14ac:dyDescent="0.2">
      <c r="A4" s="6" t="s">
        <v>4</v>
      </c>
      <c r="B4" s="7" t="s">
        <v>1</v>
      </c>
      <c r="C4" s="53">
        <v>1518</v>
      </c>
      <c r="D4" s="53">
        <v>1863295.8816535773</v>
      </c>
      <c r="E4" s="8">
        <v>3.8302432370608146E-2</v>
      </c>
      <c r="F4" s="8">
        <v>0.95854961931885119</v>
      </c>
      <c r="G4" s="8">
        <v>3.1479483105409669E-3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</row>
    <row r="5" spans="1:44" ht="17.100000000000001" customHeight="1" x14ac:dyDescent="0.2">
      <c r="A5" s="63" t="s">
        <v>5</v>
      </c>
      <c r="B5" s="7" t="s">
        <v>6</v>
      </c>
      <c r="C5" s="53">
        <v>719</v>
      </c>
      <c r="D5" s="53">
        <v>885286.08759185614</v>
      </c>
      <c r="E5" s="8">
        <v>2.6666195670947693E-2</v>
      </c>
      <c r="F5" s="8">
        <v>0.96816908214892328</v>
      </c>
      <c r="G5" s="8">
        <v>5.1647221801288442E-3</v>
      </c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4" ht="17.100000000000001" customHeight="1" x14ac:dyDescent="0.2">
      <c r="A6" s="63"/>
      <c r="B6" s="7" t="s">
        <v>7</v>
      </c>
      <c r="C6" s="53">
        <v>456</v>
      </c>
      <c r="D6" s="53">
        <v>547426.85688023188</v>
      </c>
      <c r="E6" s="8">
        <v>4.9163654440878529E-2</v>
      </c>
      <c r="F6" s="8">
        <v>0.94847383372016192</v>
      </c>
      <c r="G6" s="8">
        <v>2.3625118389599352E-3</v>
      </c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4" ht="17.100000000000001" customHeight="1" x14ac:dyDescent="0.2">
      <c r="A7" s="63"/>
      <c r="B7" s="7" t="s">
        <v>8</v>
      </c>
      <c r="C7" s="53">
        <v>226</v>
      </c>
      <c r="D7" s="53">
        <v>274075.54134134471</v>
      </c>
      <c r="E7" s="8">
        <v>3.5845852478625047E-2</v>
      </c>
      <c r="F7" s="8">
        <v>0.96415414752137441</v>
      </c>
      <c r="G7" s="54">
        <v>0</v>
      </c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4" ht="17.100000000000001" customHeight="1" x14ac:dyDescent="0.2">
      <c r="A8" s="63"/>
      <c r="B8" s="7" t="s">
        <v>9</v>
      </c>
      <c r="C8" s="53">
        <v>117</v>
      </c>
      <c r="D8" s="53">
        <v>156507.39584014713</v>
      </c>
      <c r="E8" s="8">
        <v>7.0434858056156777E-2</v>
      </c>
      <c r="F8" s="8">
        <v>0.92956514194384365</v>
      </c>
      <c r="G8" s="54">
        <v>0</v>
      </c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9" spans="1:44" ht="17.100000000000001" customHeight="1" x14ac:dyDescent="0.2">
      <c r="A9" s="63" t="s">
        <v>10</v>
      </c>
      <c r="B9" s="7" t="s">
        <v>11</v>
      </c>
      <c r="C9" s="53">
        <v>1304</v>
      </c>
      <c r="D9" s="53">
        <v>1569315.4320501571</v>
      </c>
      <c r="E9" s="8">
        <v>3.6621580762622612E-2</v>
      </c>
      <c r="F9" s="8">
        <v>0.95964076458688641</v>
      </c>
      <c r="G9" s="8">
        <v>3.7376546504908452E-3</v>
      </c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52"/>
      <c r="AI9" s="52"/>
      <c r="AJ9" s="52"/>
      <c r="AK9" s="52"/>
      <c r="AL9" s="52"/>
      <c r="AM9" s="52"/>
      <c r="AN9" s="52"/>
      <c r="AO9" s="52"/>
      <c r="AP9" s="52"/>
      <c r="AQ9" s="52"/>
      <c r="AR9" s="52"/>
    </row>
    <row r="10" spans="1:44" ht="17.100000000000001" customHeight="1" x14ac:dyDescent="0.2">
      <c r="A10" s="63"/>
      <c r="B10" s="7" t="s">
        <v>12</v>
      </c>
      <c r="C10" s="53">
        <v>214</v>
      </c>
      <c r="D10" s="53">
        <v>293980.44960342068</v>
      </c>
      <c r="E10" s="8">
        <v>4.7275091508167728E-2</v>
      </c>
      <c r="F10" s="8">
        <v>0.952724908491832</v>
      </c>
      <c r="G10" s="54">
        <v>0</v>
      </c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</row>
    <row r="11" spans="1:44" ht="17.100000000000001" customHeight="1" x14ac:dyDescent="0.2">
      <c r="A11" s="63" t="s">
        <v>13</v>
      </c>
      <c r="B11" s="7" t="s">
        <v>14</v>
      </c>
      <c r="C11" s="53">
        <v>240</v>
      </c>
      <c r="D11" s="53">
        <v>301002.21468308062</v>
      </c>
      <c r="E11" s="8">
        <v>4.0888022757674392E-2</v>
      </c>
      <c r="F11" s="8">
        <v>0.95911197724232589</v>
      </c>
      <c r="G11" s="54">
        <v>0</v>
      </c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</row>
    <row r="12" spans="1:44" ht="30" customHeight="1" x14ac:dyDescent="0.2">
      <c r="A12" s="63"/>
      <c r="B12" s="7" t="s">
        <v>15</v>
      </c>
      <c r="C12" s="53">
        <v>284</v>
      </c>
      <c r="D12" s="53">
        <v>341570.07220907905</v>
      </c>
      <c r="E12" s="14">
        <v>9.2071537028138917E-2</v>
      </c>
      <c r="F12" s="8">
        <v>0.90792846297186158</v>
      </c>
      <c r="G12" s="54">
        <v>0</v>
      </c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</row>
    <row r="13" spans="1:44" ht="17.100000000000001" customHeight="1" x14ac:dyDescent="0.2">
      <c r="A13" s="63"/>
      <c r="B13" s="7" t="s">
        <v>16</v>
      </c>
      <c r="C13" s="53">
        <v>201</v>
      </c>
      <c r="D13" s="53">
        <v>279657.18303178088</v>
      </c>
      <c r="E13" s="8">
        <v>4.6470007195429902E-2</v>
      </c>
      <c r="F13" s="8">
        <v>0.95352999280456974</v>
      </c>
      <c r="G13" s="54">
        <v>0</v>
      </c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</row>
    <row r="14" spans="1:44" ht="30" customHeight="1" x14ac:dyDescent="0.2">
      <c r="A14" s="63"/>
      <c r="B14" s="7" t="s">
        <v>17</v>
      </c>
      <c r="C14" s="53">
        <v>169</v>
      </c>
      <c r="D14" s="53">
        <v>203520.19664842112</v>
      </c>
      <c r="E14" s="8">
        <v>1.1864759807753747E-2</v>
      </c>
      <c r="F14" s="8">
        <v>0.98178057637193572</v>
      </c>
      <c r="G14" s="8">
        <v>6.3546638203103708E-3</v>
      </c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</row>
    <row r="15" spans="1:44" ht="30" customHeight="1" x14ac:dyDescent="0.2">
      <c r="A15" s="63"/>
      <c r="B15" s="7" t="s">
        <v>18</v>
      </c>
      <c r="C15" s="53">
        <v>479</v>
      </c>
      <c r="D15" s="53">
        <v>584283.87290877628</v>
      </c>
      <c r="E15" s="8">
        <v>1.9339617532425406E-2</v>
      </c>
      <c r="F15" s="8">
        <v>0.97283497960375209</v>
      </c>
      <c r="G15" s="8">
        <v>7.825402863821657E-3</v>
      </c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</row>
    <row r="16" spans="1:44" ht="30" customHeight="1" x14ac:dyDescent="0.2">
      <c r="A16" s="63"/>
      <c r="B16" s="7" t="s">
        <v>19</v>
      </c>
      <c r="C16" s="53">
        <v>145</v>
      </c>
      <c r="D16" s="53">
        <v>153262.34217244262</v>
      </c>
      <c r="E16" s="8">
        <v>5.8871692555650121E-3</v>
      </c>
      <c r="F16" s="8">
        <v>0.99411283074443502</v>
      </c>
      <c r="G16" s="54">
        <v>0</v>
      </c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</row>
    <row r="17" spans="1:44" ht="17.100000000000001" customHeight="1" x14ac:dyDescent="0.2">
      <c r="A17" s="63" t="s">
        <v>20</v>
      </c>
      <c r="B17" s="7" t="s">
        <v>21</v>
      </c>
      <c r="C17" s="53">
        <v>135</v>
      </c>
      <c r="D17" s="53">
        <v>169913.34320572225</v>
      </c>
      <c r="E17" s="8">
        <v>3.0925191555699155E-2</v>
      </c>
      <c r="F17" s="8">
        <v>0.96293082740509728</v>
      </c>
      <c r="G17" s="8">
        <v>6.1439810392033582E-3</v>
      </c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</row>
    <row r="18" spans="1:44" ht="17.100000000000001" customHeight="1" x14ac:dyDescent="0.2">
      <c r="A18" s="63"/>
      <c r="B18" s="7" t="s">
        <v>22</v>
      </c>
      <c r="C18" s="53">
        <v>304</v>
      </c>
      <c r="D18" s="53">
        <v>393303.60368313693</v>
      </c>
      <c r="E18" s="8">
        <v>3.8382674985025837E-2</v>
      </c>
      <c r="F18" s="8">
        <v>0.95917988258887321</v>
      </c>
      <c r="G18" s="8">
        <v>2.4374424261010652E-3</v>
      </c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</row>
    <row r="19" spans="1:44" ht="30" customHeight="1" x14ac:dyDescent="0.2">
      <c r="A19" s="63"/>
      <c r="B19" s="7" t="s">
        <v>23</v>
      </c>
      <c r="C19" s="53">
        <v>598</v>
      </c>
      <c r="D19" s="53">
        <v>709013.93488598173</v>
      </c>
      <c r="E19" s="8">
        <v>3.6287754101654683E-2</v>
      </c>
      <c r="F19" s="8">
        <v>0.96371224589834514</v>
      </c>
      <c r="G19" s="54">
        <v>0</v>
      </c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</row>
    <row r="20" spans="1:44" ht="17.100000000000001" customHeight="1" x14ac:dyDescent="0.2">
      <c r="A20" s="63"/>
      <c r="B20" s="7" t="s">
        <v>24</v>
      </c>
      <c r="C20" s="53">
        <v>450</v>
      </c>
      <c r="D20" s="53">
        <v>554644.44356078608</v>
      </c>
      <c r="E20" s="8">
        <v>4.5596046956148106E-2</v>
      </c>
      <c r="F20" s="8">
        <v>0.94743920307003104</v>
      </c>
      <c r="G20" s="8">
        <v>6.964749973821082E-3</v>
      </c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</row>
    <row r="21" spans="1:44" ht="17.100000000000001" customHeight="1" x14ac:dyDescent="0.2">
      <c r="A21" s="63"/>
      <c r="B21" s="7" t="s">
        <v>25</v>
      </c>
      <c r="C21" s="53">
        <v>31</v>
      </c>
      <c r="D21" s="53">
        <v>36420.556317952971</v>
      </c>
      <c r="E21" s="54">
        <v>0</v>
      </c>
      <c r="F21" s="8">
        <v>1</v>
      </c>
      <c r="G21" s="54">
        <v>0</v>
      </c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</row>
    <row r="22" spans="1:44" ht="17.100000000000001" customHeight="1" x14ac:dyDescent="0.2">
      <c r="A22" s="63" t="s">
        <v>26</v>
      </c>
      <c r="B22" s="7" t="s">
        <v>27</v>
      </c>
      <c r="C22" s="53">
        <v>1261</v>
      </c>
      <c r="D22" s="53">
        <v>1550337.1172262325</v>
      </c>
      <c r="E22" s="8">
        <v>3.9133821732123042E-2</v>
      </c>
      <c r="F22" s="8">
        <v>0.95852986349428604</v>
      </c>
      <c r="G22" s="8">
        <v>2.3363147735900739E-3</v>
      </c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</row>
    <row r="23" spans="1:44" ht="17.100000000000001" customHeight="1" x14ac:dyDescent="0.2">
      <c r="A23" s="63"/>
      <c r="B23" s="7" t="s">
        <v>25</v>
      </c>
      <c r="C23" s="53">
        <v>257</v>
      </c>
      <c r="D23" s="53">
        <v>312958.76442734554</v>
      </c>
      <c r="E23" s="8">
        <v>3.4183890464992886E-2</v>
      </c>
      <c r="F23" s="8">
        <v>0.95864748584819781</v>
      </c>
      <c r="G23" s="8">
        <v>7.1686236868098926E-3</v>
      </c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</row>
    <row r="24" spans="1:44" ht="17.100000000000001" customHeight="1" x14ac:dyDescent="0.2">
      <c r="A24" s="63" t="s">
        <v>28</v>
      </c>
      <c r="B24" s="7" t="s">
        <v>29</v>
      </c>
      <c r="C24" s="53">
        <v>239</v>
      </c>
      <c r="D24" s="53">
        <v>296948.62753829802</v>
      </c>
      <c r="E24" s="8">
        <v>1.2350918345621362E-2</v>
      </c>
      <c r="F24" s="8">
        <v>0.98442072899990463</v>
      </c>
      <c r="G24" s="8">
        <v>3.2283526544741401E-3</v>
      </c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</row>
    <row r="25" spans="1:44" ht="30" customHeight="1" x14ac:dyDescent="0.2">
      <c r="A25" s="63"/>
      <c r="B25" s="7" t="s">
        <v>30</v>
      </c>
      <c r="C25" s="53">
        <v>248</v>
      </c>
      <c r="D25" s="53">
        <v>356846.21514363424</v>
      </c>
      <c r="E25" s="8">
        <v>4.0345203036016068E-2</v>
      </c>
      <c r="F25" s="8">
        <v>0.95672932286712875</v>
      </c>
      <c r="G25" s="8">
        <v>2.9254740968554529E-3</v>
      </c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</row>
    <row r="26" spans="1:44" ht="17.100000000000001" customHeight="1" x14ac:dyDescent="0.2">
      <c r="A26" s="63"/>
      <c r="B26" s="7" t="s">
        <v>31</v>
      </c>
      <c r="C26" s="53">
        <v>553</v>
      </c>
      <c r="D26" s="53">
        <v>609253.59801502258</v>
      </c>
      <c r="E26" s="8">
        <v>4.802810194750344E-2</v>
      </c>
      <c r="F26" s="8">
        <v>0.95197189805249527</v>
      </c>
      <c r="G26" s="54">
        <v>0</v>
      </c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</row>
    <row r="27" spans="1:44" ht="17.100000000000001" customHeight="1" x14ac:dyDescent="0.2">
      <c r="A27" s="63"/>
      <c r="B27" s="7" t="s">
        <v>32</v>
      </c>
      <c r="C27" s="53">
        <v>478</v>
      </c>
      <c r="D27" s="53">
        <v>600247.44095662597</v>
      </c>
      <c r="E27" s="8">
        <v>4.0054896833260682E-2</v>
      </c>
      <c r="F27" s="8">
        <v>0.95350949076726987</v>
      </c>
      <c r="G27" s="8">
        <v>6.4356123994689903E-3</v>
      </c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</row>
    <row r="28" spans="1:44" ht="17.100000000000001" customHeight="1" x14ac:dyDescent="0.2">
      <c r="A28" s="63" t="s">
        <v>33</v>
      </c>
      <c r="B28" s="7" t="s">
        <v>34</v>
      </c>
      <c r="C28" s="53">
        <v>555</v>
      </c>
      <c r="D28" s="53">
        <v>579370.4328903401</v>
      </c>
      <c r="E28" s="8">
        <v>1.8287848456027621E-2</v>
      </c>
      <c r="F28" s="8">
        <v>0.97562224406322617</v>
      </c>
      <c r="G28" s="8">
        <v>6.0899074807453189E-3</v>
      </c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</row>
    <row r="29" spans="1:44" ht="17.100000000000001" customHeight="1" x14ac:dyDescent="0.2">
      <c r="A29" s="63"/>
      <c r="B29" s="7" t="s">
        <v>35</v>
      </c>
      <c r="C29" s="53">
        <v>500</v>
      </c>
      <c r="D29" s="53">
        <v>499194.75685642258</v>
      </c>
      <c r="E29" s="8">
        <v>3.539549238013958E-2</v>
      </c>
      <c r="F29" s="8">
        <v>0.95992247368980377</v>
      </c>
      <c r="G29" s="8">
        <v>4.6820339300559163E-3</v>
      </c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</row>
    <row r="30" spans="1:44" ht="17.100000000000001" customHeight="1" x14ac:dyDescent="0.2">
      <c r="A30" s="63"/>
      <c r="B30" s="7" t="s">
        <v>36</v>
      </c>
      <c r="C30" s="53">
        <v>352</v>
      </c>
      <c r="D30" s="53">
        <v>445045.83913950855</v>
      </c>
      <c r="E30" s="8">
        <v>5.0048169202992036E-2</v>
      </c>
      <c r="F30" s="8">
        <v>0.94995183079700818</v>
      </c>
      <c r="G30" s="54">
        <v>0</v>
      </c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</row>
    <row r="31" spans="1:44" ht="17.100000000000001" customHeight="1" x14ac:dyDescent="0.2">
      <c r="A31" s="63"/>
      <c r="B31" s="7" t="s">
        <v>37</v>
      </c>
      <c r="C31" s="53">
        <v>111</v>
      </c>
      <c r="D31" s="53">
        <v>339684.85276730917</v>
      </c>
      <c r="E31" s="8">
        <v>6.1322581723352615E-2</v>
      </c>
      <c r="F31" s="8">
        <v>0.93867741827664775</v>
      </c>
      <c r="G31" s="54">
        <v>0</v>
      </c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</row>
    <row r="32" spans="1:44" ht="17.100000000000001" customHeight="1" x14ac:dyDescent="0.2">
      <c r="A32" s="63" t="s">
        <v>38</v>
      </c>
      <c r="B32" s="7" t="s">
        <v>39</v>
      </c>
      <c r="C32" s="53">
        <v>656</v>
      </c>
      <c r="D32" s="53">
        <v>832334.97560825478</v>
      </c>
      <c r="E32" s="8">
        <v>6.2481181976597536E-2</v>
      </c>
      <c r="F32" s="8">
        <v>0.93751881802340198</v>
      </c>
      <c r="G32" s="54">
        <v>0</v>
      </c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</row>
    <row r="33" spans="1:44" ht="17.100000000000001" customHeight="1" x14ac:dyDescent="0.2">
      <c r="A33" s="63"/>
      <c r="B33" s="7" t="s">
        <v>40</v>
      </c>
      <c r="C33" s="53">
        <v>862</v>
      </c>
      <c r="D33" s="53">
        <v>1030960.9060453275</v>
      </c>
      <c r="E33" s="8">
        <v>1.8781984169777288E-2</v>
      </c>
      <c r="F33" s="8">
        <v>0.97552860599101843</v>
      </c>
      <c r="G33" s="8">
        <v>5.6894098392043513E-3</v>
      </c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</row>
    <row r="34" spans="1:44" ht="17.100000000000001" customHeight="1" x14ac:dyDescent="0.2">
      <c r="A34" s="63" t="s">
        <v>41</v>
      </c>
      <c r="B34" s="9" t="s">
        <v>42</v>
      </c>
      <c r="C34" s="53">
        <v>562</v>
      </c>
      <c r="D34" s="53">
        <v>648211.48362427542</v>
      </c>
      <c r="E34" s="8">
        <v>2.7838253069390667E-2</v>
      </c>
      <c r="F34" s="8">
        <v>0.96620233403626865</v>
      </c>
      <c r="G34" s="8">
        <v>5.9594128943403464E-3</v>
      </c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</row>
    <row r="35" spans="1:44" ht="17.100000000000001" customHeight="1" x14ac:dyDescent="0.2">
      <c r="A35" s="63"/>
      <c r="B35" s="9" t="s">
        <v>43</v>
      </c>
      <c r="C35" s="53">
        <v>352</v>
      </c>
      <c r="D35" s="53">
        <v>422376.6098332667</v>
      </c>
      <c r="E35" s="8">
        <v>2.2505154881217425E-2</v>
      </c>
      <c r="F35" s="8">
        <v>0.97522517661054242</v>
      </c>
      <c r="G35" s="8">
        <v>2.2696685082399482E-3</v>
      </c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</row>
    <row r="36" spans="1:44" ht="17.100000000000001" customHeight="1" x14ac:dyDescent="0.2">
      <c r="A36" s="63"/>
      <c r="B36" s="9" t="s">
        <v>44</v>
      </c>
      <c r="C36" s="53">
        <v>337</v>
      </c>
      <c r="D36" s="53">
        <v>423729.96173244843</v>
      </c>
      <c r="E36" s="8">
        <v>5.1109156201594723E-2</v>
      </c>
      <c r="F36" s="8">
        <v>0.9464271417871164</v>
      </c>
      <c r="G36" s="8">
        <v>2.4637020112889194E-3</v>
      </c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</row>
    <row r="37" spans="1:44" ht="17.100000000000001" customHeight="1" x14ac:dyDescent="0.2">
      <c r="A37" s="63"/>
      <c r="B37" s="9" t="s">
        <v>45</v>
      </c>
      <c r="C37" s="53">
        <v>267</v>
      </c>
      <c r="D37" s="53">
        <v>368977.82646358979</v>
      </c>
      <c r="E37" s="8">
        <v>6.0062030172041404E-2</v>
      </c>
      <c r="F37" s="8">
        <v>0.93993796982795885</v>
      </c>
      <c r="G37" s="54">
        <v>0</v>
      </c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</row>
    <row r="38" spans="1:44" ht="17.100000000000001" customHeight="1" x14ac:dyDescent="0.2">
      <c r="A38" s="63" t="s">
        <v>46</v>
      </c>
      <c r="B38" s="9" t="s">
        <v>42</v>
      </c>
      <c r="C38" s="53">
        <v>210</v>
      </c>
      <c r="D38" s="53">
        <v>234176.54505127051</v>
      </c>
      <c r="E38" s="8">
        <v>8.1559475643976798E-3</v>
      </c>
      <c r="F38" s="8">
        <v>0.98635747084208025</v>
      </c>
      <c r="G38" s="8">
        <v>5.4865815935221428E-3</v>
      </c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</row>
    <row r="39" spans="1:44" ht="17.100000000000001" customHeight="1" x14ac:dyDescent="0.2">
      <c r="A39" s="63"/>
      <c r="B39" s="9" t="s">
        <v>43</v>
      </c>
      <c r="C39" s="53">
        <v>183</v>
      </c>
      <c r="D39" s="53">
        <v>221453.46355816725</v>
      </c>
      <c r="E39" s="8">
        <v>4.7570610012407748E-2</v>
      </c>
      <c r="F39" s="8">
        <v>0.9407875257754309</v>
      </c>
      <c r="G39" s="8">
        <v>1.1641864212161705E-2</v>
      </c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</row>
    <row r="40" spans="1:44" ht="17.100000000000001" customHeight="1" x14ac:dyDescent="0.2">
      <c r="A40" s="63"/>
      <c r="B40" s="9" t="s">
        <v>44</v>
      </c>
      <c r="C40" s="53">
        <v>173</v>
      </c>
      <c r="D40" s="53">
        <v>197003.39930464997</v>
      </c>
      <c r="E40" s="8">
        <v>2.8428277736896254E-2</v>
      </c>
      <c r="F40" s="8">
        <v>0.97157172226310362</v>
      </c>
      <c r="G40" s="54">
        <v>0</v>
      </c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</row>
    <row r="41" spans="1:44" ht="17.100000000000001" customHeight="1" x14ac:dyDescent="0.2">
      <c r="A41" s="63"/>
      <c r="B41" s="9" t="s">
        <v>45</v>
      </c>
      <c r="C41" s="53">
        <v>179</v>
      </c>
      <c r="D41" s="53">
        <v>218717.4536679445</v>
      </c>
      <c r="E41" s="8">
        <v>2.6973397597081016E-2</v>
      </c>
      <c r="F41" s="8">
        <v>0.97302660240291927</v>
      </c>
      <c r="G41" s="54">
        <v>0</v>
      </c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</row>
    <row r="42" spans="1:44" ht="17.100000000000001" customHeight="1" x14ac:dyDescent="0.2">
      <c r="A42" s="63"/>
      <c r="B42" s="9" t="s">
        <v>47</v>
      </c>
      <c r="C42" s="53">
        <v>169</v>
      </c>
      <c r="D42" s="53">
        <v>199237.23187550943</v>
      </c>
      <c r="E42" s="8">
        <v>1.8099519599568698E-2</v>
      </c>
      <c r="F42" s="8">
        <v>0.97708885517892274</v>
      </c>
      <c r="G42" s="8">
        <v>4.8116252215083932E-3</v>
      </c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</row>
    <row r="43" spans="1:44" ht="17.100000000000001" customHeight="1" x14ac:dyDescent="0.2">
      <c r="A43" s="63"/>
      <c r="B43" s="9" t="s">
        <v>48</v>
      </c>
      <c r="C43" s="53">
        <v>167</v>
      </c>
      <c r="D43" s="53">
        <v>207335.64680353622</v>
      </c>
      <c r="E43" s="8">
        <v>5.2679171501338093E-2</v>
      </c>
      <c r="F43" s="8">
        <v>0.94228578327099366</v>
      </c>
      <c r="G43" s="8">
        <v>5.0350452276680339E-3</v>
      </c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</row>
    <row r="44" spans="1:44" ht="17.100000000000001" customHeight="1" x14ac:dyDescent="0.2">
      <c r="A44" s="63"/>
      <c r="B44" s="9" t="s">
        <v>49</v>
      </c>
      <c r="C44" s="53">
        <v>118</v>
      </c>
      <c r="D44" s="53">
        <v>152093.96623889857</v>
      </c>
      <c r="E44" s="8">
        <v>3.2035482483413001E-2</v>
      </c>
      <c r="F44" s="8">
        <v>0.96796451751658674</v>
      </c>
      <c r="G44" s="54">
        <v>0</v>
      </c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</row>
    <row r="45" spans="1:44" ht="17.100000000000001" customHeight="1" x14ac:dyDescent="0.2">
      <c r="A45" s="63"/>
      <c r="B45" s="9" t="s">
        <v>50</v>
      </c>
      <c r="C45" s="53">
        <v>105</v>
      </c>
      <c r="D45" s="53">
        <v>123572.6735765109</v>
      </c>
      <c r="E45" s="8">
        <v>7.716674923877051E-2</v>
      </c>
      <c r="F45" s="8">
        <v>0.92283325076122968</v>
      </c>
      <c r="G45" s="54">
        <v>0</v>
      </c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</row>
    <row r="46" spans="1:44" ht="17.100000000000001" customHeight="1" x14ac:dyDescent="0.2">
      <c r="A46" s="63"/>
      <c r="B46" s="9" t="s">
        <v>51</v>
      </c>
      <c r="C46" s="53">
        <v>106</v>
      </c>
      <c r="D46" s="53">
        <v>148009.86548384177</v>
      </c>
      <c r="E46" s="8">
        <v>8.4607716983089512E-2</v>
      </c>
      <c r="F46" s="8">
        <v>0.91539228301691056</v>
      </c>
      <c r="G46" s="54">
        <v>0</v>
      </c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</row>
    <row r="47" spans="1:44" ht="17.100000000000001" customHeight="1" x14ac:dyDescent="0.2">
      <c r="A47" s="63"/>
      <c r="B47" s="9" t="s">
        <v>52</v>
      </c>
      <c r="C47" s="53">
        <v>108</v>
      </c>
      <c r="D47" s="53">
        <v>161695.63609325141</v>
      </c>
      <c r="E47" s="8">
        <v>3.6889592568356978E-2</v>
      </c>
      <c r="F47" s="8">
        <v>0.96311040743164289</v>
      </c>
      <c r="G47" s="54">
        <v>0</v>
      </c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</row>
    <row r="48" spans="1:44" ht="17.100000000000001" customHeight="1" x14ac:dyDescent="0.2">
      <c r="A48" s="63" t="s">
        <v>53</v>
      </c>
      <c r="B48" s="7" t="s">
        <v>11</v>
      </c>
      <c r="C48" s="53">
        <v>769</v>
      </c>
      <c r="D48" s="53">
        <v>944098.32811088616</v>
      </c>
      <c r="E48" s="8">
        <v>1.804660484810865E-2</v>
      </c>
      <c r="F48" s="8">
        <v>0.97811685037347984</v>
      </c>
      <c r="G48" s="8">
        <v>3.836544778411337E-3</v>
      </c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</row>
    <row r="49" spans="1:44" ht="17.100000000000001" customHeight="1" x14ac:dyDescent="0.2">
      <c r="A49" s="63"/>
      <c r="B49" s="7" t="s">
        <v>12</v>
      </c>
      <c r="C49" s="53">
        <v>749</v>
      </c>
      <c r="D49" s="53">
        <v>919197.55354269617</v>
      </c>
      <c r="E49" s="8">
        <v>5.910698393277216E-2</v>
      </c>
      <c r="F49" s="8">
        <v>0.9384523180877542</v>
      </c>
      <c r="G49" s="8">
        <v>2.4406979794734823E-3</v>
      </c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</row>
    <row r="50" spans="1:44" ht="20.100000000000001" customHeight="1" x14ac:dyDescent="0.2">
      <c r="A50" s="63" t="s">
        <v>54</v>
      </c>
      <c r="B50" s="7" t="s">
        <v>11</v>
      </c>
      <c r="C50" s="53">
        <v>713</v>
      </c>
      <c r="D50" s="53">
        <v>816046.01100525714</v>
      </c>
      <c r="E50" s="13">
        <v>8.5551979929452578E-3</v>
      </c>
      <c r="F50" s="14">
        <v>0.98543177802732984</v>
      </c>
      <c r="G50" s="8">
        <v>6.0130239797250738E-3</v>
      </c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</row>
    <row r="51" spans="1:44" ht="20.100000000000001" customHeight="1" x14ac:dyDescent="0.2">
      <c r="A51" s="63"/>
      <c r="B51" s="7" t="s">
        <v>12</v>
      </c>
      <c r="C51" s="53">
        <v>805</v>
      </c>
      <c r="D51" s="53">
        <v>1047249.8706483244</v>
      </c>
      <c r="E51" s="8">
        <v>6.1482298640061127E-2</v>
      </c>
      <c r="F51" s="8">
        <v>0.93760229910797899</v>
      </c>
      <c r="G51" s="8">
        <v>9.1540225195944837E-4</v>
      </c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</row>
    <row r="52" spans="1:44" ht="27.95" customHeight="1" x14ac:dyDescent="0.2">
      <c r="A52" s="63" t="s">
        <v>55</v>
      </c>
      <c r="B52" s="7" t="s">
        <v>11</v>
      </c>
      <c r="C52" s="53">
        <v>647</v>
      </c>
      <c r="D52" s="53">
        <v>759249.46006999828</v>
      </c>
      <c r="E52" s="13">
        <v>5.2547978073283867E-3</v>
      </c>
      <c r="F52" s="14">
        <v>0.98828236686542514</v>
      </c>
      <c r="G52" s="8">
        <v>6.46283532724701E-3</v>
      </c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</row>
    <row r="53" spans="1:44" ht="27.95" customHeight="1" x14ac:dyDescent="0.2">
      <c r="A53" s="63"/>
      <c r="B53" s="7" t="s">
        <v>12</v>
      </c>
      <c r="C53" s="53">
        <v>871</v>
      </c>
      <c r="D53" s="53">
        <v>1104046.421583584</v>
      </c>
      <c r="E53" s="8">
        <v>6.1029192956246245E-2</v>
      </c>
      <c r="F53" s="8">
        <v>0.93810249673431823</v>
      </c>
      <c r="G53" s="8">
        <v>8.6831030943488306E-4</v>
      </c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</row>
    <row r="54" spans="1:44" ht="27.95" customHeight="1" x14ac:dyDescent="0.2">
      <c r="A54" s="63" t="s">
        <v>56</v>
      </c>
      <c r="B54" s="7" t="s">
        <v>11</v>
      </c>
      <c r="C54" s="53">
        <v>1460</v>
      </c>
      <c r="D54" s="53">
        <v>1795617.0713452701</v>
      </c>
      <c r="E54" s="8">
        <v>3.7937371036766351E-2</v>
      </c>
      <c r="F54" s="8">
        <v>0.95879603096954513</v>
      </c>
      <c r="G54" s="8">
        <v>3.2665979936885221E-3</v>
      </c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</row>
    <row r="55" spans="1:44" ht="27.95" customHeight="1" x14ac:dyDescent="0.2">
      <c r="A55" s="63"/>
      <c r="B55" s="7" t="s">
        <v>12</v>
      </c>
      <c r="C55" s="53">
        <v>58</v>
      </c>
      <c r="D55" s="53">
        <v>67678.810308308282</v>
      </c>
      <c r="E55" s="8">
        <v>4.798803943356042E-2</v>
      </c>
      <c r="F55" s="8">
        <v>0.95201196056643933</v>
      </c>
      <c r="G55" s="54">
        <v>0</v>
      </c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</row>
    <row r="56" spans="1:44" ht="17.100000000000001" customHeight="1" x14ac:dyDescent="0.2">
      <c r="A56" s="63" t="s">
        <v>57</v>
      </c>
      <c r="B56" s="7" t="s">
        <v>58</v>
      </c>
      <c r="C56" s="53">
        <v>115</v>
      </c>
      <c r="D56" s="53">
        <v>153351.68067592583</v>
      </c>
      <c r="E56" s="54">
        <v>0</v>
      </c>
      <c r="F56" s="8">
        <v>1</v>
      </c>
      <c r="G56" s="54">
        <v>0</v>
      </c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</row>
    <row r="57" spans="1:44" ht="30" customHeight="1" x14ac:dyDescent="0.2">
      <c r="A57" s="63"/>
      <c r="B57" s="7" t="s">
        <v>59</v>
      </c>
      <c r="C57" s="53">
        <v>690</v>
      </c>
      <c r="D57" s="53">
        <v>893898.18997239857</v>
      </c>
      <c r="E57" s="8">
        <v>7.2029824000375012E-2</v>
      </c>
      <c r="F57" s="8">
        <v>0.92689773296225197</v>
      </c>
      <c r="G57" s="8">
        <v>1.0724430373724306E-3</v>
      </c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</row>
    <row r="58" spans="1:44" ht="30" customHeight="1" x14ac:dyDescent="0.2">
      <c r="A58" s="63"/>
      <c r="B58" s="7" t="s">
        <v>60</v>
      </c>
      <c r="C58" s="53">
        <v>181</v>
      </c>
      <c r="D58" s="53">
        <v>210148.23161118495</v>
      </c>
      <c r="E58" s="8">
        <v>1.4236297753137218E-2</v>
      </c>
      <c r="F58" s="8">
        <v>0.98576370224686283</v>
      </c>
      <c r="G58" s="54">
        <v>0</v>
      </c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</row>
    <row r="59" spans="1:44" ht="45.95" customHeight="1" x14ac:dyDescent="0.2">
      <c r="A59" s="63"/>
      <c r="B59" s="7" t="s">
        <v>61</v>
      </c>
      <c r="C59" s="53">
        <v>532</v>
      </c>
      <c r="D59" s="53">
        <v>605897.77939407236</v>
      </c>
      <c r="E59" s="13">
        <v>6.5847780494937402E-3</v>
      </c>
      <c r="F59" s="8">
        <v>0.98531665417288405</v>
      </c>
      <c r="G59" s="8">
        <v>8.0985677776220753E-3</v>
      </c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</row>
    <row r="60" spans="1:44" ht="20.100000000000001" customHeight="1" x14ac:dyDescent="0.2">
      <c r="A60" s="63" t="s">
        <v>62</v>
      </c>
      <c r="B60" s="7" t="s">
        <v>11</v>
      </c>
      <c r="C60" s="53">
        <v>526</v>
      </c>
      <c r="D60" s="53">
        <v>597045.93652840983</v>
      </c>
      <c r="E60" s="13">
        <v>6.6824044079248869E-3</v>
      </c>
      <c r="F60" s="8">
        <v>0.98509895790857338</v>
      </c>
      <c r="G60" s="8">
        <v>8.2186376835011125E-3</v>
      </c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</row>
    <row r="61" spans="1:44" ht="20.100000000000001" customHeight="1" x14ac:dyDescent="0.2">
      <c r="A61" s="63"/>
      <c r="B61" s="7" t="s">
        <v>12</v>
      </c>
      <c r="C61" s="53">
        <v>992</v>
      </c>
      <c r="D61" s="53">
        <v>1266249.9451251703</v>
      </c>
      <c r="E61" s="8">
        <v>5.3211502480118363E-2</v>
      </c>
      <c r="F61" s="8">
        <v>0.94603141563913207</v>
      </c>
      <c r="G61" s="8">
        <v>7.5708188075060726E-4</v>
      </c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</row>
    <row r="62" spans="1:44" ht="20.100000000000001" customHeight="1" x14ac:dyDescent="0.2">
      <c r="A62" s="63" t="s">
        <v>63</v>
      </c>
      <c r="B62" s="7" t="s">
        <v>11</v>
      </c>
      <c r="C62" s="53">
        <v>1144</v>
      </c>
      <c r="D62" s="53">
        <v>1380051.1206037744</v>
      </c>
      <c r="E62" s="8">
        <v>3.5204908672032353E-2</v>
      </c>
      <c r="F62" s="8">
        <v>0.96217049615396089</v>
      </c>
      <c r="G62" s="8">
        <v>2.6245951740077791E-3</v>
      </c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</row>
    <row r="63" spans="1:44" ht="20.100000000000001" customHeight="1" x14ac:dyDescent="0.2">
      <c r="A63" s="63"/>
      <c r="B63" s="7" t="s">
        <v>12</v>
      </c>
      <c r="C63" s="53">
        <v>374</v>
      </c>
      <c r="D63" s="53">
        <v>483244.76104980428</v>
      </c>
      <c r="E63" s="8">
        <v>4.7148345240992373E-2</v>
      </c>
      <c r="F63" s="8">
        <v>0.94820911376840311</v>
      </c>
      <c r="G63" s="8">
        <v>4.6425409906045685E-3</v>
      </c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</row>
    <row r="64" spans="1:44" ht="20.100000000000001" customHeight="1" x14ac:dyDescent="0.2">
      <c r="A64" s="63" t="s">
        <v>64</v>
      </c>
      <c r="B64" s="7" t="s">
        <v>11</v>
      </c>
      <c r="C64" s="53">
        <v>300</v>
      </c>
      <c r="D64" s="53">
        <v>384530.88819967915</v>
      </c>
      <c r="E64" s="8">
        <v>3.0178029903277764E-2</v>
      </c>
      <c r="F64" s="8">
        <v>0.96982197009672233</v>
      </c>
      <c r="G64" s="54">
        <v>0</v>
      </c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</row>
    <row r="65" spans="1:44" ht="20.100000000000001" customHeight="1" x14ac:dyDescent="0.2">
      <c r="A65" s="63"/>
      <c r="B65" s="7" t="s">
        <v>12</v>
      </c>
      <c r="C65" s="53">
        <v>1218</v>
      </c>
      <c r="D65" s="53">
        <v>1478764.9934538987</v>
      </c>
      <c r="E65" s="8">
        <v>4.0415062647010197E-2</v>
      </c>
      <c r="F65" s="8">
        <v>0.95561841180724472</v>
      </c>
      <c r="G65" s="8">
        <v>3.9665255457456711E-3</v>
      </c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</row>
    <row r="66" spans="1:44" ht="17.100000000000001" customHeight="1" x14ac:dyDescent="0.2">
      <c r="A66" s="63" t="s">
        <v>65</v>
      </c>
      <c r="B66" s="7" t="s">
        <v>11</v>
      </c>
      <c r="C66" s="53">
        <v>1373</v>
      </c>
      <c r="D66" s="53">
        <v>1647028.2939154899</v>
      </c>
      <c r="E66" s="8">
        <v>2.854670397294946E-2</v>
      </c>
      <c r="F66" s="8">
        <v>0.9678919976909145</v>
      </c>
      <c r="G66" s="8">
        <v>3.5612983361354962E-3</v>
      </c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</row>
    <row r="67" spans="1:44" ht="17.100000000000001" customHeight="1" x14ac:dyDescent="0.2">
      <c r="A67" s="63"/>
      <c r="B67" s="7" t="s">
        <v>12</v>
      </c>
      <c r="C67" s="53">
        <v>145</v>
      </c>
      <c r="D67" s="53">
        <v>216267.58773808953</v>
      </c>
      <c r="E67" s="8">
        <v>0.1125990982129149</v>
      </c>
      <c r="F67" s="8">
        <v>0.88740090178708453</v>
      </c>
      <c r="G67" s="54">
        <v>0</v>
      </c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</row>
    <row r="68" spans="1:44" ht="17.100000000000001" customHeight="1" x14ac:dyDescent="0.2">
      <c r="A68" s="63" t="s">
        <v>66</v>
      </c>
      <c r="B68" s="7" t="s">
        <v>67</v>
      </c>
      <c r="C68" s="53">
        <v>441</v>
      </c>
      <c r="D68" s="53">
        <v>546898.62155303243</v>
      </c>
      <c r="E68" s="8">
        <v>4.6342662737016441E-2</v>
      </c>
      <c r="F68" s="8">
        <v>0.9519044440352894</v>
      </c>
      <c r="G68" s="8">
        <v>1.7528932276944073E-3</v>
      </c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</row>
    <row r="69" spans="1:44" ht="17.100000000000001" customHeight="1" x14ac:dyDescent="0.2">
      <c r="A69" s="63"/>
      <c r="B69" s="7" t="s">
        <v>68</v>
      </c>
      <c r="C69" s="53">
        <v>194</v>
      </c>
      <c r="D69" s="53">
        <v>242005.03773289284</v>
      </c>
      <c r="E69" s="8">
        <v>3.1284566104128872E-2</v>
      </c>
      <c r="F69" s="8">
        <v>0.96871543389587123</v>
      </c>
      <c r="G69" s="54">
        <v>0</v>
      </c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</row>
    <row r="70" spans="1:44" ht="17.100000000000001" customHeight="1" x14ac:dyDescent="0.2">
      <c r="A70" s="63"/>
      <c r="B70" s="7" t="s">
        <v>69</v>
      </c>
      <c r="C70" s="53">
        <v>172</v>
      </c>
      <c r="D70" s="53">
        <v>208573.36731746612</v>
      </c>
      <c r="E70" s="8">
        <v>5.56464522806078E-2</v>
      </c>
      <c r="F70" s="8">
        <v>0.93934838156423917</v>
      </c>
      <c r="G70" s="8">
        <v>5.0051661551526825E-3</v>
      </c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</row>
    <row r="71" spans="1:44" ht="17.100000000000001" customHeight="1" x14ac:dyDescent="0.2">
      <c r="A71" s="63"/>
      <c r="B71" s="7" t="s">
        <v>70</v>
      </c>
      <c r="C71" s="53">
        <v>161</v>
      </c>
      <c r="D71" s="53">
        <v>197181.45572667566</v>
      </c>
      <c r="E71" s="8">
        <v>4.7067955056457221E-3</v>
      </c>
      <c r="F71" s="8">
        <v>0.99529320449435432</v>
      </c>
      <c r="G71" s="54">
        <v>0</v>
      </c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</row>
    <row r="72" spans="1:44" ht="17.100000000000001" customHeight="1" x14ac:dyDescent="0.2">
      <c r="A72" s="63"/>
      <c r="B72" s="7" t="s">
        <v>71</v>
      </c>
      <c r="C72" s="53">
        <v>163</v>
      </c>
      <c r="D72" s="53">
        <v>190789.10087948514</v>
      </c>
      <c r="E72" s="8">
        <v>5.0857386273955706E-3</v>
      </c>
      <c r="F72" s="8">
        <v>0.99491426137260452</v>
      </c>
      <c r="G72" s="54">
        <v>0</v>
      </c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</row>
    <row r="73" spans="1:44" ht="17.100000000000001" customHeight="1" x14ac:dyDescent="0.2">
      <c r="A73" s="63"/>
      <c r="B73" s="7" t="s">
        <v>72</v>
      </c>
      <c r="C73" s="53">
        <v>217</v>
      </c>
      <c r="D73" s="53">
        <v>266463.41254650417</v>
      </c>
      <c r="E73" s="8">
        <v>3.7448850032472558E-2</v>
      </c>
      <c r="F73" s="8">
        <v>0.94805400067092083</v>
      </c>
      <c r="G73" s="8">
        <v>1.4497149296606771E-2</v>
      </c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</row>
    <row r="74" spans="1:44" ht="17.100000000000001" customHeight="1" x14ac:dyDescent="0.2">
      <c r="A74" s="63"/>
      <c r="B74" s="7" t="s">
        <v>73</v>
      </c>
      <c r="C74" s="53">
        <v>170</v>
      </c>
      <c r="D74" s="53">
        <v>211384.88589752381</v>
      </c>
      <c r="E74" s="8">
        <v>7.0816278386126974E-2</v>
      </c>
      <c r="F74" s="8">
        <v>0.92918372161387297</v>
      </c>
      <c r="G74" s="54">
        <v>0</v>
      </c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</sheetData>
  <mergeCells count="23">
    <mergeCell ref="A11:A16"/>
    <mergeCell ref="A1:B3"/>
    <mergeCell ref="C1:G1"/>
    <mergeCell ref="C2:D2"/>
    <mergeCell ref="A5:A8"/>
    <mergeCell ref="A9:A10"/>
    <mergeCell ref="A56:A59"/>
    <mergeCell ref="A17:A21"/>
    <mergeCell ref="A22:A23"/>
    <mergeCell ref="A24:A27"/>
    <mergeCell ref="A28:A31"/>
    <mergeCell ref="A32:A33"/>
    <mergeCell ref="A34:A37"/>
    <mergeCell ref="A38:A47"/>
    <mergeCell ref="A48:A49"/>
    <mergeCell ref="A50:A51"/>
    <mergeCell ref="A52:A53"/>
    <mergeCell ref="A54:A55"/>
    <mergeCell ref="A60:A61"/>
    <mergeCell ref="A62:A63"/>
    <mergeCell ref="A64:A65"/>
    <mergeCell ref="A66:A67"/>
    <mergeCell ref="A68:A74"/>
  </mergeCells>
  <hyperlinks>
    <hyperlink ref="A1:B3" location="'Index'!A113" display="Vissza" xr:uid="{FB4795B6-57E8-4BAE-A398-992FB7EAE9A7}"/>
  </hyperlinks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148</vt:i4>
      </vt:variant>
    </vt:vector>
  </HeadingPairs>
  <TitlesOfParts>
    <vt:vector size="148" baseType="lpstr">
      <vt:lpstr>Index</vt:lpstr>
      <vt:lpstr>table1</vt:lpstr>
      <vt:lpstr>table2</vt:lpstr>
      <vt:lpstr>table3</vt:lpstr>
      <vt:lpstr>table4</vt:lpstr>
      <vt:lpstr>table5</vt:lpstr>
      <vt:lpstr>table6</vt:lpstr>
      <vt:lpstr>table7</vt:lpstr>
      <vt:lpstr>table8</vt:lpstr>
      <vt:lpstr>table9</vt:lpstr>
      <vt:lpstr>table10</vt:lpstr>
      <vt:lpstr>table11</vt:lpstr>
      <vt:lpstr>table12</vt:lpstr>
      <vt:lpstr>table13</vt:lpstr>
      <vt:lpstr>table14</vt:lpstr>
      <vt:lpstr>table15</vt:lpstr>
      <vt:lpstr>table16</vt:lpstr>
      <vt:lpstr>table17</vt:lpstr>
      <vt:lpstr>table18</vt:lpstr>
      <vt:lpstr>table19</vt:lpstr>
      <vt:lpstr>table20</vt:lpstr>
      <vt:lpstr>table21</vt:lpstr>
      <vt:lpstr>table22</vt:lpstr>
      <vt:lpstr>table23</vt:lpstr>
      <vt:lpstr>table24</vt:lpstr>
      <vt:lpstr>table25</vt:lpstr>
      <vt:lpstr>table26</vt:lpstr>
      <vt:lpstr>table27</vt:lpstr>
      <vt:lpstr>table28</vt:lpstr>
      <vt:lpstr>table29</vt:lpstr>
      <vt:lpstr>table30</vt:lpstr>
      <vt:lpstr>table31</vt:lpstr>
      <vt:lpstr>table32</vt:lpstr>
      <vt:lpstr>table33</vt:lpstr>
      <vt:lpstr>table34</vt:lpstr>
      <vt:lpstr>table35</vt:lpstr>
      <vt:lpstr>table36</vt:lpstr>
      <vt:lpstr>table37</vt:lpstr>
      <vt:lpstr>table38</vt:lpstr>
      <vt:lpstr>table39</vt:lpstr>
      <vt:lpstr>table40</vt:lpstr>
      <vt:lpstr>table41</vt:lpstr>
      <vt:lpstr>table42</vt:lpstr>
      <vt:lpstr>table43</vt:lpstr>
      <vt:lpstr>table44</vt:lpstr>
      <vt:lpstr>table45</vt:lpstr>
      <vt:lpstr>table46</vt:lpstr>
      <vt:lpstr>table47</vt:lpstr>
      <vt:lpstr>table48</vt:lpstr>
      <vt:lpstr>table49</vt:lpstr>
      <vt:lpstr>table50</vt:lpstr>
      <vt:lpstr>table51</vt:lpstr>
      <vt:lpstr>table52</vt:lpstr>
      <vt:lpstr>table53</vt:lpstr>
      <vt:lpstr>table54</vt:lpstr>
      <vt:lpstr>table55</vt:lpstr>
      <vt:lpstr>table56</vt:lpstr>
      <vt:lpstr>table57</vt:lpstr>
      <vt:lpstr>table58</vt:lpstr>
      <vt:lpstr>table59</vt:lpstr>
      <vt:lpstr>table60</vt:lpstr>
      <vt:lpstr>table61</vt:lpstr>
      <vt:lpstr>table62</vt:lpstr>
      <vt:lpstr>table63</vt:lpstr>
      <vt:lpstr>table64</vt:lpstr>
      <vt:lpstr>table65</vt:lpstr>
      <vt:lpstr>table66</vt:lpstr>
      <vt:lpstr>table67</vt:lpstr>
      <vt:lpstr>table68</vt:lpstr>
      <vt:lpstr>table69</vt:lpstr>
      <vt:lpstr>table70</vt:lpstr>
      <vt:lpstr>table71</vt:lpstr>
      <vt:lpstr>table72</vt:lpstr>
      <vt:lpstr>table73</vt:lpstr>
      <vt:lpstr>table74</vt:lpstr>
      <vt:lpstr>table75</vt:lpstr>
      <vt:lpstr>table76</vt:lpstr>
      <vt:lpstr>table77</vt:lpstr>
      <vt:lpstr>table78</vt:lpstr>
      <vt:lpstr>table79</vt:lpstr>
      <vt:lpstr>table80</vt:lpstr>
      <vt:lpstr>table81</vt:lpstr>
      <vt:lpstr>table82</vt:lpstr>
      <vt:lpstr>table83</vt:lpstr>
      <vt:lpstr>table84</vt:lpstr>
      <vt:lpstr>table85</vt:lpstr>
      <vt:lpstr>table86</vt:lpstr>
      <vt:lpstr>table87</vt:lpstr>
      <vt:lpstr>table88</vt:lpstr>
      <vt:lpstr>table89</vt:lpstr>
      <vt:lpstr>table90</vt:lpstr>
      <vt:lpstr>table91</vt:lpstr>
      <vt:lpstr>table92</vt:lpstr>
      <vt:lpstr>table93</vt:lpstr>
      <vt:lpstr>table94</vt:lpstr>
      <vt:lpstr>table95</vt:lpstr>
      <vt:lpstr>table96</vt:lpstr>
      <vt:lpstr>table97</vt:lpstr>
      <vt:lpstr>table98</vt:lpstr>
      <vt:lpstr>table99</vt:lpstr>
      <vt:lpstr>table100</vt:lpstr>
      <vt:lpstr>table101</vt:lpstr>
      <vt:lpstr>table102</vt:lpstr>
      <vt:lpstr>table103</vt:lpstr>
      <vt:lpstr>table104</vt:lpstr>
      <vt:lpstr>table105</vt:lpstr>
      <vt:lpstr>table106</vt:lpstr>
      <vt:lpstr>table107</vt:lpstr>
      <vt:lpstr>table108</vt:lpstr>
      <vt:lpstr>table109</vt:lpstr>
      <vt:lpstr>table110</vt:lpstr>
      <vt:lpstr>table111</vt:lpstr>
      <vt:lpstr>table112</vt:lpstr>
      <vt:lpstr>table113</vt:lpstr>
      <vt:lpstr>table114</vt:lpstr>
      <vt:lpstr>table115</vt:lpstr>
      <vt:lpstr>table116</vt:lpstr>
      <vt:lpstr>table117</vt:lpstr>
      <vt:lpstr>table118</vt:lpstr>
      <vt:lpstr>table119</vt:lpstr>
      <vt:lpstr>table120</vt:lpstr>
      <vt:lpstr>table121</vt:lpstr>
      <vt:lpstr>table122</vt:lpstr>
      <vt:lpstr>table123</vt:lpstr>
      <vt:lpstr>table124</vt:lpstr>
      <vt:lpstr>table125</vt:lpstr>
      <vt:lpstr>table126</vt:lpstr>
      <vt:lpstr>table127</vt:lpstr>
      <vt:lpstr>table128</vt:lpstr>
      <vt:lpstr>table129</vt:lpstr>
      <vt:lpstr>table130</vt:lpstr>
      <vt:lpstr>table131</vt:lpstr>
      <vt:lpstr>table132</vt:lpstr>
      <vt:lpstr>table133</vt:lpstr>
      <vt:lpstr>table134</vt:lpstr>
      <vt:lpstr>table135</vt:lpstr>
      <vt:lpstr>table136</vt:lpstr>
      <vt:lpstr>table137</vt:lpstr>
      <vt:lpstr>table138</vt:lpstr>
      <vt:lpstr>table139</vt:lpstr>
      <vt:lpstr>table140</vt:lpstr>
      <vt:lpstr>table141</vt:lpstr>
      <vt:lpstr>table142</vt:lpstr>
      <vt:lpstr>table143</vt:lpstr>
      <vt:lpstr>table144</vt:lpstr>
      <vt:lpstr>table145</vt:lpstr>
      <vt:lpstr>table146</vt:lpstr>
      <vt:lpstr>table147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Györky Zoltán</cp:lastModifiedBy>
  <dcterms:created xsi:type="dcterms:W3CDTF">2025-11-22T13:34:11Z</dcterms:created>
  <dcterms:modified xsi:type="dcterms:W3CDTF">2025-12-08T10:12:47Z</dcterms:modified>
</cp:coreProperties>
</file>